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Documents\AEA\PCE III\Jump Drive Documents\"/>
    </mc:Choice>
  </mc:AlternateContent>
  <xr:revisionPtr revIDLastSave="0" documentId="13_ncr:1_{F77D62F0-9331-4AC6-A17D-C2F70A7159A3}" xr6:coauthVersionLast="47" xr6:coauthVersionMax="47" xr10:uidLastSave="{00000000-0000-0000-0000-000000000000}"/>
  <bookViews>
    <workbookView xWindow="-110" yWindow="-110" windowWidth="25820" windowHeight="15500" firstSheet="4" activeTab="8" xr2:uid="{36C459DD-481C-4153-A015-89D6DAFFBF67}"/>
  </bookViews>
  <sheets>
    <sheet name="Meter Reading Sheet" sheetId="1" r:id="rId1"/>
    <sheet name="Sample Ledger" sheetId="2" r:id="rId2"/>
    <sheet name="KWhGener-FuelInfo" sheetId="11" r:id="rId3"/>
    <sheet name="KWhSold-PCEkWh" sheetId="12" r:id="rId4"/>
    <sheet name="Directions for Fuel Report" sheetId="8" r:id="rId5"/>
    <sheet name="Fuel Report Form" sheetId="7" r:id="rId6"/>
    <sheet name="544 Claim for Refund" sheetId="3" r:id="rId7"/>
    <sheet name="544.1 Schedule of Invoices" sheetId="4" r:id="rId8"/>
    <sheet name="544.2 Equipment List" sheetId="5" r:id="rId9"/>
    <sheet name="Page 5 of Annual Report" sheetId="9" r:id="rId10"/>
    <sheet name="Sheet6" sheetId="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2DBK_1" localSheetId="9">#REF!</definedName>
    <definedName name="_2DBK_1">#REF!</definedName>
    <definedName name="_OH1">#REF!</definedName>
    <definedName name="_OH2" localSheetId="9">'[1]App 1 &amp; 2'!#REF!</definedName>
    <definedName name="_OH2">'[1]App 1 &amp; 2'!#REF!</definedName>
    <definedName name="_OH3">#REF!</definedName>
    <definedName name="_Order1" hidden="1">0</definedName>
    <definedName name="_Order2" hidden="1">0</definedName>
    <definedName name="_R" localSheetId="9">[2]Appendices!#REF!</definedName>
    <definedName name="_R">[2]Appendices!#REF!</definedName>
    <definedName name="BaseRate" localSheetId="9">[3]Page1!$J$12</definedName>
    <definedName name="BaseRate">[4]Page1!$J$12</definedName>
    <definedName name="ceiling" localSheetId="9">52.5-floor</definedName>
    <definedName name="ceiling">52.5-floor</definedName>
    <definedName name="Certification" localSheetId="1">#REF!</definedName>
    <definedName name="Certification">#REF!</definedName>
    <definedName name="city">#REF!</definedName>
    <definedName name="Community" localSheetId="1">#REF!</definedName>
    <definedName name="Community">#REF!</definedName>
    <definedName name="COMP">#REF!</definedName>
    <definedName name="CPCN">#REF!</definedName>
    <definedName name="d">[5]Depreciation!$A$1:$H$31</definedName>
    <definedName name="Days" localSheetId="1">'[6]May PCE'!#REF!</definedName>
    <definedName name="Days">'[6]May PCE'!#REF!</definedName>
    <definedName name="DEP">'[1]App 1 &amp; 2'!#REF!</definedName>
    <definedName name="DEPR">#REF!</definedName>
    <definedName name="DIF">#REF!</definedName>
    <definedName name="Eff">#REF!</definedName>
    <definedName name="floor">0.097</definedName>
    <definedName name="FundingLevel">#REF!</definedName>
    <definedName name="Max_kWhs" localSheetId="9">[3]Page1!$D$17</definedName>
    <definedName name="Max_kWhs">[4]Page1!$D$17</definedName>
    <definedName name="name">#REF!</definedName>
    <definedName name="nnnn">[7]Appendices!$I$1:$T$28</definedName>
    <definedName name="OH2_1">#REF!</definedName>
    <definedName name="OH2_2">#REF!</definedName>
    <definedName name="pers">#REF!</definedName>
    <definedName name="_xlnm.Print_Area" localSheetId="7">'544.1 Schedule of Invoices'!$A$1:$M$47</definedName>
    <definedName name="_xlnm.Print_Area" localSheetId="8">'544.2 Equipment List'!$A$1:$K$51</definedName>
    <definedName name="_xlnm.Print_Area" localSheetId="2">'KWhGener-FuelInfo'!$A$1:$M$24</definedName>
    <definedName name="_xlnm.Print_Area" localSheetId="3">'KWhSold-PCEkWh'!$A$1:$M$69</definedName>
    <definedName name="_xlnm.Print_Area" localSheetId="9">'Page 5 of Annual Report'!$B$1:$H$39</definedName>
    <definedName name="_xlnm.Print_Area" localSheetId="1">'Sample Ledger'!$A$1:$M$72</definedName>
    <definedName name="respondent">#REF!</definedName>
    <definedName name="statezip">#REF!</definedName>
    <definedName name="telephone">#REF!</definedName>
    <definedName name="TestPeriod" localSheetId="9">'Page 5 of Annual Report'!$D$6</definedName>
    <definedName name="TestPeriod">#REF!</definedName>
    <definedName name="TOP">#N/A</definedName>
    <definedName name="UtilityName" localSheetId="9">'[3]Title Page'!$B$17</definedName>
    <definedName name="UtilityName" localSheetId="1">#REF!</definedName>
    <definedName name="UtilityName">#REF!</definedName>
    <definedName name="VendorNo" localSheetId="1">#REF!</definedName>
    <definedName name="VendorNo">#REF!</definedName>
    <definedName name="y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2" l="1"/>
  <c r="C62" i="2" s="1"/>
  <c r="K23" i="2"/>
  <c r="I23" i="2"/>
  <c r="G23" i="2"/>
  <c r="C64" i="12" l="1"/>
  <c r="F56" i="12"/>
  <c r="C65" i="12" s="1"/>
  <c r="C56" i="12"/>
  <c r="C61" i="12" s="1"/>
  <c r="B56" i="12"/>
  <c r="E55" i="12"/>
  <c r="E54" i="12"/>
  <c r="E53" i="12"/>
  <c r="E52" i="12"/>
  <c r="E51" i="12"/>
  <c r="E50" i="12"/>
  <c r="E49" i="12"/>
  <c r="E48" i="12"/>
  <c r="E47" i="12"/>
  <c r="E46" i="12"/>
  <c r="L45" i="12"/>
  <c r="E45" i="12"/>
  <c r="E44" i="12"/>
  <c r="K39" i="12"/>
  <c r="J39" i="12"/>
  <c r="I39" i="12"/>
  <c r="H39" i="12"/>
  <c r="G39" i="12"/>
  <c r="F39" i="12"/>
  <c r="E39" i="12"/>
  <c r="D39" i="12"/>
  <c r="C39" i="12"/>
  <c r="B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J22" i="12"/>
  <c r="I22" i="12"/>
  <c r="G22" i="12"/>
  <c r="F22" i="12"/>
  <c r="E22" i="12"/>
  <c r="D22" i="12"/>
  <c r="C22" i="12"/>
  <c r="B22" i="12"/>
  <c r="K21" i="12"/>
  <c r="H21" i="12"/>
  <c r="K18" i="11" s="1"/>
  <c r="K20" i="12"/>
  <c r="H20" i="12"/>
  <c r="K19" i="12"/>
  <c r="H19" i="12"/>
  <c r="K16" i="11" s="1"/>
  <c r="K18" i="12"/>
  <c r="H18" i="12"/>
  <c r="K15" i="11" s="1"/>
  <c r="K17" i="12"/>
  <c r="H17" i="12"/>
  <c r="K14" i="11" s="1"/>
  <c r="K16" i="12"/>
  <c r="H16" i="12"/>
  <c r="K13" i="11" s="1"/>
  <c r="K15" i="12"/>
  <c r="H15" i="12"/>
  <c r="K12" i="11" s="1"/>
  <c r="K14" i="12"/>
  <c r="H14" i="12"/>
  <c r="K11" i="11" s="1"/>
  <c r="K13" i="12"/>
  <c r="H13" i="12"/>
  <c r="K10" i="11" s="1"/>
  <c r="K12" i="12"/>
  <c r="H12" i="12"/>
  <c r="K11" i="12"/>
  <c r="H11" i="12"/>
  <c r="K8" i="11" s="1"/>
  <c r="K10" i="12"/>
  <c r="H10" i="12"/>
  <c r="K7" i="11" s="1"/>
  <c r="A4" i="12"/>
  <c r="G19" i="11"/>
  <c r="F19" i="11"/>
  <c r="E19" i="11"/>
  <c r="J18" i="11"/>
  <c r="I18" i="11"/>
  <c r="K17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K9" i="11"/>
  <c r="J9" i="11"/>
  <c r="I9" i="11"/>
  <c r="J8" i="11"/>
  <c r="I8" i="11"/>
  <c r="I19" i="11" s="1"/>
  <c r="J7" i="11"/>
  <c r="I7" i="11"/>
  <c r="H24" i="9"/>
  <c r="G24" i="9"/>
  <c r="F24" i="9"/>
  <c r="D24" i="9"/>
  <c r="C24" i="9"/>
  <c r="E23" i="9"/>
  <c r="E22" i="9"/>
  <c r="E21" i="9"/>
  <c r="E20" i="9"/>
  <c r="E19" i="9"/>
  <c r="E18" i="9"/>
  <c r="E17" i="9"/>
  <c r="E16" i="9"/>
  <c r="E15" i="9"/>
  <c r="E14" i="9"/>
  <c r="E13" i="9"/>
  <c r="E12" i="9"/>
  <c r="D4" i="9"/>
  <c r="L39" i="12" l="1"/>
  <c r="M39" i="12"/>
  <c r="L50" i="12" s="1"/>
  <c r="K22" i="12"/>
  <c r="J19" i="11"/>
  <c r="D66" i="12"/>
  <c r="E24" i="9"/>
  <c r="K44" i="12"/>
  <c r="C60" i="12"/>
  <c r="L44" i="12"/>
  <c r="K19" i="11"/>
  <c r="H22" i="12"/>
  <c r="D62" i="12" l="1"/>
  <c r="D59" i="12"/>
  <c r="D68" i="12" s="1"/>
  <c r="L47" i="12"/>
  <c r="G34" i="8" l="1"/>
  <c r="D34" i="8"/>
  <c r="D32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6" i="8"/>
  <c r="G32" i="7"/>
  <c r="D32" i="7"/>
  <c r="D30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4" i="7"/>
  <c r="K48" i="5"/>
  <c r="I43" i="4"/>
  <c r="L46" i="3"/>
  <c r="K46" i="3"/>
  <c r="J46" i="3"/>
  <c r="I46" i="3"/>
  <c r="H46" i="3"/>
  <c r="G46" i="3"/>
  <c r="F46" i="3"/>
  <c r="G40" i="3"/>
  <c r="L38" i="3"/>
  <c r="L40" i="3" s="1"/>
  <c r="K38" i="3"/>
  <c r="K40" i="3" s="1"/>
  <c r="J38" i="3"/>
  <c r="J40" i="3" s="1"/>
  <c r="I38" i="3"/>
  <c r="I40" i="3" s="1"/>
  <c r="H38" i="3"/>
  <c r="H40" i="3" s="1"/>
  <c r="F38" i="3"/>
  <c r="F40" i="3" s="1"/>
  <c r="M30" i="3"/>
  <c r="M32" i="3" s="1"/>
  <c r="L30" i="3"/>
  <c r="L32" i="3" s="1"/>
  <c r="K30" i="3"/>
  <c r="K32" i="3" s="1"/>
  <c r="J30" i="3"/>
  <c r="J32" i="3" s="1"/>
  <c r="I30" i="3"/>
  <c r="I32" i="3" s="1"/>
  <c r="H30" i="3"/>
  <c r="H32" i="3" s="1"/>
  <c r="G30" i="3"/>
  <c r="G32" i="3" s="1"/>
  <c r="F30" i="3"/>
  <c r="F32" i="3" s="1"/>
  <c r="G32" i="8" l="1"/>
  <c r="N33" i="3"/>
  <c r="D34" i="7"/>
  <c r="E36" i="7" s="1"/>
  <c r="D36" i="8"/>
  <c r="E38" i="8" s="1"/>
  <c r="N47" i="3"/>
  <c r="G30" i="7"/>
  <c r="G36" i="8"/>
  <c r="G34" i="7"/>
  <c r="N41" i="3"/>
  <c r="N49" i="3" l="1"/>
  <c r="D64" i="2"/>
  <c r="B64" i="2"/>
  <c r="F62" i="2"/>
  <c r="E62" i="2"/>
  <c r="G60" i="2"/>
  <c r="E58" i="2"/>
  <c r="E53" i="2"/>
  <c r="D58" i="2" s="1"/>
  <c r="E51" i="2"/>
  <c r="C58" i="2" s="1"/>
  <c r="E50" i="2"/>
  <c r="B42" i="2"/>
  <c r="H54" i="2" s="1"/>
  <c r="L41" i="2"/>
  <c r="K41" i="2"/>
  <c r="D40" i="2"/>
  <c r="D39" i="2"/>
  <c r="F39" i="2" s="1"/>
  <c r="J39" i="2" s="1"/>
  <c r="M39" i="2" s="1"/>
  <c r="D38" i="2"/>
  <c r="F38" i="2" s="1"/>
  <c r="J38" i="2" s="1"/>
  <c r="M38" i="2" s="1"/>
  <c r="D37" i="2"/>
  <c r="F37" i="2" s="1"/>
  <c r="J37" i="2" s="1"/>
  <c r="D33" i="2"/>
  <c r="B32" i="2"/>
  <c r="H53" i="2" s="1"/>
  <c r="L31" i="2"/>
  <c r="D62" i="2" s="1"/>
  <c r="K31" i="2"/>
  <c r="D30" i="2"/>
  <c r="D29" i="2"/>
  <c r="F29" i="2" s="1"/>
  <c r="D28" i="2"/>
  <c r="B24" i="2"/>
  <c r="H52" i="2" s="1"/>
  <c r="M22" i="2"/>
  <c r="D22" i="2"/>
  <c r="F22" i="2" s="1"/>
  <c r="D21" i="2"/>
  <c r="F21" i="2" s="1"/>
  <c r="J21" i="2" s="1"/>
  <c r="M21" i="2" s="1"/>
  <c r="D20" i="2"/>
  <c r="M19" i="2"/>
  <c r="D19" i="2"/>
  <c r="F19" i="2" s="1"/>
  <c r="D18" i="2"/>
  <c r="B15" i="2"/>
  <c r="H51" i="2" s="1"/>
  <c r="L14" i="2"/>
  <c r="B62" i="2" s="1"/>
  <c r="K14" i="2"/>
  <c r="D13" i="2"/>
  <c r="G13" i="2" s="1"/>
  <c r="I13" i="2" s="1"/>
  <c r="D12" i="2"/>
  <c r="F12" i="2" s="1"/>
  <c r="D11" i="2"/>
  <c r="D10" i="2"/>
  <c r="G10" i="2" s="1"/>
  <c r="I10" i="2" s="1"/>
  <c r="M9" i="2"/>
  <c r="D9" i="2"/>
  <c r="D8" i="2"/>
  <c r="G8" i="2" s="1"/>
  <c r="I8" i="2" s="1"/>
  <c r="D7" i="2"/>
  <c r="D6" i="2"/>
  <c r="G6" i="2" s="1"/>
  <c r="F18" i="2" l="1"/>
  <c r="D23" i="2"/>
  <c r="C60" i="2" s="1"/>
  <c r="F20" i="2"/>
  <c r="K50" i="2"/>
  <c r="F6" i="2"/>
  <c r="F8" i="2"/>
  <c r="J8" i="2" s="1"/>
  <c r="M8" i="2" s="1"/>
  <c r="G29" i="2"/>
  <c r="I29" i="2" s="1"/>
  <c r="J29" i="2" s="1"/>
  <c r="M29" i="2" s="1"/>
  <c r="F10" i="2"/>
  <c r="J10" i="2" s="1"/>
  <c r="M10" i="2" s="1"/>
  <c r="G12" i="2"/>
  <c r="I12" i="2" s="1"/>
  <c r="J12" i="2" s="1"/>
  <c r="M12" i="2" s="1"/>
  <c r="J40" i="2"/>
  <c r="M40" i="2" s="1"/>
  <c r="M37" i="2"/>
  <c r="D31" i="2"/>
  <c r="G28" i="2"/>
  <c r="F28" i="2"/>
  <c r="G30" i="2"/>
  <c r="I30" i="2" s="1"/>
  <c r="F30" i="2"/>
  <c r="J30" i="2" s="1"/>
  <c r="M30" i="2" s="1"/>
  <c r="I6" i="2"/>
  <c r="D14" i="2"/>
  <c r="B60" i="2" s="1"/>
  <c r="G7" i="2"/>
  <c r="I7" i="2" s="1"/>
  <c r="F7" i="2"/>
  <c r="G11" i="2"/>
  <c r="I11" i="2" s="1"/>
  <c r="F11" i="2"/>
  <c r="J11" i="2" s="1"/>
  <c r="F13" i="2"/>
  <c r="J13" i="2" s="1"/>
  <c r="H62" i="2"/>
  <c r="E61" i="2"/>
  <c r="D41" i="2"/>
  <c r="E60" i="2" s="1"/>
  <c r="B47" i="2"/>
  <c r="H55" i="2" s="1"/>
  <c r="H56" i="2" s="1"/>
  <c r="B58" i="2"/>
  <c r="F60" i="2"/>
  <c r="F40" i="2"/>
  <c r="F61" i="2" s="1"/>
  <c r="J18" i="2" l="1"/>
  <c r="F23" i="2"/>
  <c r="C61" i="2" s="1"/>
  <c r="J20" i="2"/>
  <c r="J7" i="2"/>
  <c r="M7" i="2" s="1"/>
  <c r="F41" i="2"/>
  <c r="I28" i="2"/>
  <c r="I31" i="2" s="1"/>
  <c r="G31" i="2"/>
  <c r="D63" i="2" s="1"/>
  <c r="D65" i="2" s="1"/>
  <c r="F14" i="2"/>
  <c r="B61" i="2" s="1"/>
  <c r="G14" i="2"/>
  <c r="B63" i="2" s="1"/>
  <c r="M41" i="2"/>
  <c r="I14" i="2"/>
  <c r="D60" i="2"/>
  <c r="H60" i="2" s="1"/>
  <c r="K51" i="2" s="1"/>
  <c r="D34" i="2"/>
  <c r="J6" i="2"/>
  <c r="F31" i="2"/>
  <c r="D61" i="2" s="1"/>
  <c r="J41" i="2"/>
  <c r="J23" i="2" l="1"/>
  <c r="M18" i="2"/>
  <c r="M23" i="2" s="1"/>
  <c r="H61" i="2"/>
  <c r="J28" i="2"/>
  <c r="J31" i="2" s="1"/>
  <c r="J14" i="2"/>
  <c r="M6" i="2"/>
  <c r="M14" i="2" s="1"/>
  <c r="H63" i="2"/>
  <c r="B65" i="2"/>
  <c r="H65" i="2" s="1"/>
  <c r="M28" i="2" l="1"/>
  <c r="M31" i="2" s="1"/>
</calcChain>
</file>

<file path=xl/sharedStrings.xml><?xml version="1.0" encoding="utf-8"?>
<sst xmlns="http://schemas.openxmlformats.org/spreadsheetml/2006/main" count="649" uniqueCount="373">
  <si>
    <t>NAME</t>
  </si>
  <si>
    <t>SEQUENCE #</t>
  </si>
  <si>
    <t>METER ID</t>
  </si>
  <si>
    <t>PREVIOUS READ</t>
  </si>
  <si>
    <t>CURRENT READ</t>
  </si>
  <si>
    <t>MULT.</t>
  </si>
  <si>
    <t>DEMAND</t>
  </si>
  <si>
    <t>CLASS</t>
  </si>
  <si>
    <t>UNC/14-Plex Utilities</t>
  </si>
  <si>
    <t>C</t>
  </si>
  <si>
    <t>BSSD-Trailer</t>
  </si>
  <si>
    <t>R</t>
  </si>
  <si>
    <t>BSSD-Vinks</t>
  </si>
  <si>
    <t>Johnson, William</t>
  </si>
  <si>
    <t>BSSD-Basement Utilities</t>
  </si>
  <si>
    <t>BSSD-Apt/ #2B</t>
  </si>
  <si>
    <t xml:space="preserve">City of Unk/Library </t>
  </si>
  <si>
    <t>68 298 201</t>
  </si>
  <si>
    <t>CF</t>
  </si>
  <si>
    <t>Billing Period:</t>
  </si>
  <si>
    <t xml:space="preserve">to </t>
  </si>
  <si>
    <t>Meters Read:</t>
  </si>
  <si>
    <t>Current</t>
  </si>
  <si>
    <t>Previous</t>
  </si>
  <si>
    <t>TOTAL KWH used</t>
  </si>
  <si>
    <t>Rate Per KWH</t>
  </si>
  <si>
    <t>Gross Amount Due</t>
  </si>
  <si>
    <t>Eligible PCE KWH</t>
  </si>
  <si>
    <t>PCE Rate Per KWH</t>
  </si>
  <si>
    <t>Total PCE Credit</t>
  </si>
  <si>
    <t>Customers Current Month Bill</t>
  </si>
  <si>
    <t>Customers Previous Month Bill</t>
  </si>
  <si>
    <t>Payment Received</t>
  </si>
  <si>
    <t>TOTAL</t>
  </si>
  <si>
    <t>RESIDENTIAL ®</t>
  </si>
  <si>
    <t xml:space="preserve"> </t>
  </si>
  <si>
    <t xml:space="preserve">TOTAL </t>
  </si>
  <si>
    <t>Number of Customers</t>
  </si>
  <si>
    <t>SMALL COMMERCIAL (SC)</t>
  </si>
  <si>
    <t>Number Customers</t>
  </si>
  <si>
    <t>COMMUNITY FACILITY (CF)</t>
  </si>
  <si>
    <t>Total</t>
  </si>
  <si>
    <t>Quota Based on Population</t>
  </si>
  <si>
    <t>Overage</t>
  </si>
  <si>
    <t>STATE &amp; FED FACILITY(ST)</t>
  </si>
  <si>
    <t>DOT(Lights K.S)</t>
  </si>
  <si>
    <t>DOT(EQIP.BLDG.)\Juneau</t>
  </si>
  <si>
    <t>Post Office</t>
  </si>
  <si>
    <t>Total Customers</t>
  </si>
  <si>
    <t>UNBILLED</t>
  </si>
  <si>
    <t>Streetlights</t>
  </si>
  <si>
    <t>See Formula</t>
  </si>
  <si>
    <t>Read</t>
  </si>
  <si>
    <t>Total kWh's Generated</t>
  </si>
  <si>
    <t>No. of Customers</t>
  </si>
  <si>
    <t>Fuel Efficency</t>
  </si>
  <si>
    <t>kWh/gallon</t>
  </si>
  <si>
    <t>Station Service</t>
  </si>
  <si>
    <t>Residential</t>
  </si>
  <si>
    <t>Line Loss</t>
  </si>
  <si>
    <t>Peak Demand</t>
  </si>
  <si>
    <t>Commercial</t>
  </si>
  <si>
    <t>Fuel Use Record</t>
  </si>
  <si>
    <t>Com Fac</t>
  </si>
  <si>
    <t>RCA Standards</t>
  </si>
  <si>
    <t>kWh/Gallon</t>
  </si>
  <si>
    <t>Federal/State</t>
  </si>
  <si>
    <t>Unbilled</t>
  </si>
  <si>
    <t>kWh Gen</t>
  </si>
  <si>
    <t>SS</t>
  </si>
  <si>
    <t>Fuel Used</t>
  </si>
  <si>
    <t>Peak</t>
  </si>
  <si>
    <t>Res</t>
  </si>
  <si>
    <t>Comm</t>
  </si>
  <si>
    <t>F/S</t>
  </si>
  <si>
    <t>School</t>
  </si>
  <si>
    <t>Totals</t>
  </si>
  <si>
    <t>Total kWh Sold:</t>
  </si>
  <si>
    <t>Gross Billed Rev:</t>
  </si>
  <si>
    <t>Payments:</t>
  </si>
  <si>
    <t>PCE kWh:</t>
  </si>
  <si>
    <t>PCE Rate:</t>
  </si>
  <si>
    <t>PCE Dollars:</t>
  </si>
  <si>
    <t>PCE Rec'd:</t>
  </si>
  <si>
    <t>Department of Revenue</t>
  </si>
  <si>
    <t>Tax Division</t>
  </si>
  <si>
    <t>PO Box 110420</t>
  </si>
  <si>
    <t>Juneau, AK  99811-0420</t>
  </si>
  <si>
    <t>Send Refund to:  (Name and Address)</t>
  </si>
  <si>
    <t>EIN or SSN</t>
  </si>
  <si>
    <t>DEPARTMENT USE ONLY</t>
  </si>
  <si>
    <t xml:space="preserve">FSN:   </t>
  </si>
  <si>
    <t>Business Type/Occupation</t>
  </si>
  <si>
    <t>Range of Dates for Fuel Purchased</t>
  </si>
  <si>
    <t>Electric Utility</t>
  </si>
  <si>
    <t>FROM:</t>
  </si>
  <si>
    <t>Telephone Number</t>
  </si>
  <si>
    <t>Fax Number</t>
  </si>
  <si>
    <t>E-mail address</t>
  </si>
  <si>
    <t>TO:</t>
  </si>
  <si>
    <t xml:space="preserve">   Report all gallons in whole numbers</t>
  </si>
  <si>
    <t>Requires that a schedule be attached (see instructions).</t>
  </si>
  <si>
    <t>Aviation</t>
  </si>
  <si>
    <t>Gasoline</t>
  </si>
  <si>
    <t>Diesel</t>
  </si>
  <si>
    <t>Gasohol</t>
  </si>
  <si>
    <t>A</t>
  </si>
  <si>
    <t>B</t>
  </si>
  <si>
    <t>D</t>
  </si>
  <si>
    <t>E</t>
  </si>
  <si>
    <t>F</t>
  </si>
  <si>
    <t>G</t>
  </si>
  <si>
    <t>H</t>
  </si>
  <si>
    <t>I</t>
  </si>
  <si>
    <t>Jet Fuel</t>
  </si>
  <si>
    <t>Highway</t>
  </si>
  <si>
    <t>Marine</t>
  </si>
  <si>
    <t>8 Cents</t>
  </si>
  <si>
    <t>2 Cents</t>
  </si>
  <si>
    <t xml:space="preserve">Refund </t>
  </si>
  <si>
    <t>Exempt Fuel Use</t>
  </si>
  <si>
    <t>(Gallons)</t>
  </si>
  <si>
    <t>1.</t>
  </si>
  <si>
    <t>Exported</t>
  </si>
  <si>
    <t>2.</t>
  </si>
  <si>
    <t>U.S. Government</t>
  </si>
  <si>
    <t>3.</t>
  </si>
  <si>
    <t>State &amp; Local Government</t>
  </si>
  <si>
    <t>4.</t>
  </si>
  <si>
    <t>Charitable institutions</t>
  </si>
  <si>
    <t>5.</t>
  </si>
  <si>
    <t xml:space="preserve">Heating </t>
  </si>
  <si>
    <t>6.</t>
  </si>
  <si>
    <t>Public utilities</t>
  </si>
  <si>
    <t>7.</t>
  </si>
  <si>
    <t>Stationary power plants</t>
  </si>
  <si>
    <t>8.</t>
  </si>
  <si>
    <t>Foreign flights</t>
  </si>
  <si>
    <t>9.</t>
  </si>
  <si>
    <t>Other (attach explanation)</t>
  </si>
  <si>
    <t>10.</t>
  </si>
  <si>
    <t>Total gallons (lines 1 - 9)</t>
  </si>
  <si>
    <t>Rate</t>
  </si>
  <si>
    <t>11.</t>
  </si>
  <si>
    <t>Refund (line 10 X rate)</t>
  </si>
  <si>
    <t>12.</t>
  </si>
  <si>
    <r>
      <t>Total exempt fuel refund</t>
    </r>
    <r>
      <rPr>
        <sz val="8"/>
        <color indexed="8"/>
        <rFont val="Arial"/>
        <family val="2"/>
      </rPr>
      <t xml:space="preserve"> (add line 11, columns A through H)</t>
    </r>
  </si>
  <si>
    <t>Fuel Conversions (to a lower tax rate only)</t>
  </si>
  <si>
    <t>13.</t>
  </si>
  <si>
    <t>Highway to marine</t>
  </si>
  <si>
    <t>14.</t>
  </si>
  <si>
    <t>Other (specify)</t>
  </si>
  <si>
    <t>15.</t>
  </si>
  <si>
    <t>Total gallons (lines 13 - 14)</t>
  </si>
  <si>
    <t>16.</t>
  </si>
  <si>
    <t>Refund (line 15 X rate)</t>
  </si>
  <si>
    <t>17.</t>
  </si>
  <si>
    <r>
      <t>Total conversion refund</t>
    </r>
    <r>
      <rPr>
        <sz val="8"/>
        <color indexed="8"/>
        <rFont val="Arial"/>
        <family val="2"/>
      </rPr>
      <t xml:space="preserve"> (add line 16, columns A through G)</t>
    </r>
  </si>
  <si>
    <t>Non-Highway Use (Non-licensed Vehicles)</t>
  </si>
  <si>
    <t>18.</t>
  </si>
  <si>
    <t xml:space="preserve">Gallons used </t>
  </si>
  <si>
    <t>19.</t>
  </si>
  <si>
    <t>Refund (line 18 X rate)</t>
  </si>
  <si>
    <t>20.</t>
  </si>
  <si>
    <r>
      <t>Total non-highway refund</t>
    </r>
    <r>
      <rPr>
        <sz val="8"/>
        <color indexed="8"/>
        <rFont val="Arial"/>
        <family val="2"/>
      </rPr>
      <t xml:space="preserve"> (add line 17, columns A through G)</t>
    </r>
  </si>
  <si>
    <t>21.</t>
  </si>
  <si>
    <r>
      <t>Total claim for refund</t>
    </r>
    <r>
      <rPr>
        <sz val="8"/>
        <color indexed="8"/>
        <rFont val="Arial"/>
        <family val="2"/>
      </rPr>
      <t xml:space="preserve"> (add lines 12, 17 and 20, column I)</t>
    </r>
  </si>
  <si>
    <t xml:space="preserve">I declare under penalty of unsworn falsification that I have examined this claim, and to the best of my knowledge and belief, the fuel was purchased on the   </t>
  </si>
  <si>
    <t xml:space="preserve">dates and in the amounts shown on each invoice, that the fuel was sold or used in the manner set forth and that none of the fuel for which a non-highway </t>
  </si>
  <si>
    <t xml:space="preserve">tax refund is claimed was used for operating an internal combustion engine in, or in conjunction with, a motor vehicle licensed to be operated on public </t>
  </si>
  <si>
    <t xml:space="preserve">ways and that no part of the tax refund claimed has already been refunded.   </t>
  </si>
  <si>
    <t>Signature</t>
  </si>
  <si>
    <t>Printed Name</t>
  </si>
  <si>
    <t>Title (Please print)</t>
  </si>
  <si>
    <t>Date</t>
  </si>
  <si>
    <t>DEPT USE ONLY</t>
  </si>
  <si>
    <t>Examined by:</t>
  </si>
  <si>
    <t>Approval:</t>
  </si>
  <si>
    <t>Form 04-544 (Rev 04/01)</t>
  </si>
  <si>
    <t xml:space="preserve">Remember to attach applicable schedules and purchase invoices.  </t>
  </si>
  <si>
    <t>Name:</t>
  </si>
  <si>
    <t>EIN:</t>
  </si>
  <si>
    <r>
      <t xml:space="preserve">This schedule is required only if there are more than 10 invoices accompanying this refund claim.  </t>
    </r>
    <r>
      <rPr>
        <b/>
        <i/>
        <sz val="9"/>
        <color indexed="8"/>
        <rFont val="Arial"/>
        <family val="2"/>
      </rPr>
      <t/>
    </r>
  </si>
  <si>
    <t>Attach original purchase invoices.</t>
  </si>
  <si>
    <t>Gallons Purchased at</t>
  </si>
  <si>
    <t>Supplier Name</t>
  </si>
  <si>
    <t>5 Cents</t>
  </si>
  <si>
    <t>4.7 Cents</t>
  </si>
  <si>
    <t>3.2 Cents</t>
  </si>
  <si>
    <t xml:space="preserve">Total Gallons </t>
  </si>
  <si>
    <t>Attach this schedule to your Claim for Refund.  Use additional sheets as necessary.</t>
  </si>
  <si>
    <t>Form 04-544.1  (Rev 04/01)</t>
  </si>
  <si>
    <t>Fuel Type:  (Check only one box)</t>
  </si>
  <si>
    <t xml:space="preserve">DESCRIPTION OF EQUIPMENT. </t>
  </si>
  <si>
    <r>
      <t xml:space="preserve">First refund claim. </t>
    </r>
    <r>
      <rPr>
        <sz val="8"/>
        <color indexed="8"/>
        <rFont val="Arial"/>
        <family val="2"/>
      </rPr>
      <t xml:space="preserve"> If this is your first </t>
    </r>
    <r>
      <rPr>
        <i/>
        <sz val="8"/>
        <color indexed="8"/>
        <rFont val="Arial"/>
        <family val="2"/>
      </rPr>
      <t>Claim for Refund</t>
    </r>
    <r>
      <rPr>
        <sz val="8"/>
        <color indexed="8"/>
        <rFont val="Arial"/>
        <family val="2"/>
      </rPr>
      <t xml:space="preserve"> this calendar</t>
    </r>
  </si>
  <si>
    <t>65 Gasoline</t>
  </si>
  <si>
    <t>year,  list below all equipment (including non-licensed vehicles) that use</t>
  </si>
  <si>
    <t>124 Gasohol</t>
  </si>
  <si>
    <t xml:space="preserve">motor fuel.  If you prefer, attach a separate list and use this schedule only    </t>
  </si>
  <si>
    <t>125 Aviation Gasoline</t>
  </si>
  <si>
    <t xml:space="preserve">for the equipment that used fuel for which you are now claiming a refund.       </t>
  </si>
  <si>
    <t>130 Jet Fuel</t>
  </si>
  <si>
    <t>160 Diesel</t>
  </si>
  <si>
    <r>
      <t xml:space="preserve">Subsequent refund claims.  </t>
    </r>
    <r>
      <rPr>
        <sz val="8"/>
        <color indexed="8"/>
        <rFont val="Arial"/>
        <family val="2"/>
      </rPr>
      <t xml:space="preserve">If you have already filed a </t>
    </r>
    <r>
      <rPr>
        <i/>
        <sz val="8"/>
        <color indexed="8"/>
        <rFont val="Arial"/>
        <family val="2"/>
      </rPr>
      <t>Claim for</t>
    </r>
  </si>
  <si>
    <r>
      <t xml:space="preserve">Refund </t>
    </r>
    <r>
      <rPr>
        <sz val="8"/>
        <color indexed="8"/>
        <rFont val="Arial"/>
        <family val="2"/>
      </rPr>
      <t>this calendar year, list below only the equipment that used</t>
    </r>
  </si>
  <si>
    <t xml:space="preserve">fuel for which you are now claiming a refund.    </t>
  </si>
  <si>
    <r>
      <t>PURPOSE OF USE.</t>
    </r>
    <r>
      <rPr>
        <sz val="8"/>
        <color indexed="8"/>
        <rFont val="Arial"/>
        <family val="2"/>
      </rPr>
      <t xml:space="preserve">  Describe the manner in which the fuel was used;</t>
    </r>
  </si>
  <si>
    <t>i.e. road construction, mining, etc. Complete this column only for</t>
  </si>
  <si>
    <t>File a separate form to report each type of fuel.</t>
  </si>
  <si>
    <t>equipment that used fuel for which you are now claiming a refund.</t>
  </si>
  <si>
    <r>
      <t xml:space="preserve"> </t>
    </r>
    <r>
      <rPr>
        <b/>
        <i/>
        <sz val="10"/>
        <color indexed="8"/>
        <rFont val="Times"/>
      </rPr>
      <t xml:space="preserve">Note: </t>
    </r>
    <r>
      <rPr>
        <sz val="10"/>
        <color indexed="8"/>
        <rFont val="Times"/>
        <family val="1"/>
      </rPr>
      <t xml:space="preserve"> </t>
    </r>
    <r>
      <rPr>
        <b/>
        <i/>
        <sz val="10"/>
        <color indexed="8"/>
        <rFont val="Times"/>
      </rPr>
      <t>Do not</t>
    </r>
    <r>
      <rPr>
        <i/>
        <sz val="10"/>
        <color indexed="8"/>
        <rFont val="Times"/>
      </rPr>
      <t xml:space="preserve"> include fuel used in a licensed motor vehicle.</t>
    </r>
  </si>
  <si>
    <t xml:space="preserve">Serial </t>
  </si>
  <si>
    <t>Number of</t>
  </si>
  <si>
    <t>Description of Equipment</t>
  </si>
  <si>
    <t>Number</t>
  </si>
  <si>
    <t>Purpose of Use</t>
  </si>
  <si>
    <t>Gallons</t>
  </si>
  <si>
    <r>
      <t xml:space="preserve">Total Gallons </t>
    </r>
    <r>
      <rPr>
        <sz val="10"/>
        <color indexed="8"/>
        <rFont val="Arial"/>
        <family val="2"/>
      </rPr>
      <t xml:space="preserve">(Carry forward to page 1, line 18)      </t>
    </r>
  </si>
  <si>
    <t>Form 04-544.2  (Rev 04/01)</t>
  </si>
  <si>
    <t xml:space="preserve"> Non-Regulated PCE Fuel and Purchased Power Cost Report Form</t>
  </si>
  <si>
    <t>Utility Name:</t>
  </si>
  <si>
    <t>Reporting Period beginning</t>
  </si>
  <si>
    <t>through</t>
  </si>
  <si>
    <t>Enter Fuel Storage Capacity in Gallons here ----&gt;</t>
  </si>
  <si>
    <t>Delivery/</t>
  </si>
  <si>
    <t>Invoice</t>
  </si>
  <si>
    <t>Delivery</t>
  </si>
  <si>
    <t>Cost per</t>
  </si>
  <si>
    <t>Mark-Up</t>
  </si>
  <si>
    <t>Gallon</t>
  </si>
  <si>
    <t>per Gallon</t>
  </si>
  <si>
    <t>Total Cost</t>
  </si>
  <si>
    <t>Beginning Fuel Inventory</t>
  </si>
  <si>
    <t>Last Approved Fuel Cost/Gal.</t>
  </si>
  <si>
    <t>Beginning Fuel Inventory in Gallons   X   Last Approved Fuel Cost/Gal. = Beginning Fuel Inventory Cost ---&gt;</t>
  </si>
  <si>
    <t>Reporting Period Purchases</t>
  </si>
  <si>
    <t>Totals for Reporting  Period</t>
  </si>
  <si>
    <t>Purchases on this sheet:</t>
  </si>
  <si>
    <t>Totals from Continuation Sheet</t>
  </si>
  <si>
    <t>Grand Totals (beginning inventory plus purchases)   A</t>
  </si>
  <si>
    <t>Grand Total Cost (B) divided by Grand Total Gallons (A) =</t>
  </si>
  <si>
    <t>Weighted Avg. Cost per gallon</t>
  </si>
  <si>
    <t>Did the utility purchase any power during this period?</t>
  </si>
  <si>
    <t>Total kWh purchased:</t>
  </si>
  <si>
    <t>Total cost of purchased power:</t>
  </si>
  <si>
    <t>Have Customer Rates Changed?</t>
  </si>
  <si>
    <t>(If yes, attach a copy or summary of the effective rate schedule for each customer class)</t>
  </si>
  <si>
    <t>Date:</t>
  </si>
  <si>
    <t>Signed:</t>
  </si>
  <si>
    <t>Telephone:</t>
  </si>
  <si>
    <t>Print Name:</t>
  </si>
  <si>
    <t>Title:</t>
  </si>
  <si>
    <t xml:space="preserve">Important: </t>
  </si>
  <si>
    <t>1. All requested information, including beginning fuel inventory, must be provided.</t>
  </si>
  <si>
    <t xml:space="preserve">2. Copies of invoices for fuel purchases showing the delivery price, before local markup to the utility, must be attached.  </t>
  </si>
  <si>
    <t>3. If a delivery and/or markup is included, attach invoice and/or calculations.</t>
  </si>
  <si>
    <t>4. Copies of invoices for any power purchases during this reporting period must be attached.</t>
  </si>
  <si>
    <t>5. You may fax the report and invoice(s) to: (907) 276-0160, Attn: Finance Section.</t>
  </si>
  <si>
    <t>Please call the RCA Finance Section at (907) 276-6222 or (800) 390-2782 if you have any questions.</t>
  </si>
  <si>
    <t>Page number</t>
  </si>
  <si>
    <t>of</t>
  </si>
  <si>
    <t>pages.</t>
  </si>
  <si>
    <t>Directions for Completing Fuel Report Form for the RCA - Using Excel</t>
  </si>
  <si>
    <t>1. Put Reporting Period Dates</t>
  </si>
  <si>
    <t>3. Ask fuel farm manager for this number</t>
  </si>
  <si>
    <t>if unknown</t>
  </si>
  <si>
    <t xml:space="preserve">4. Get this from most recent RCA Fuel </t>
  </si>
  <si>
    <t>Report Review</t>
  </si>
  <si>
    <t xml:space="preserve">5. Enter every fuel invoice in Reporting </t>
  </si>
  <si>
    <t>Period</t>
  </si>
  <si>
    <t>* Add in all taxes except AK Motor Fuel Tax</t>
  </si>
  <si>
    <t>This tax does not apply to diesel for</t>
  </si>
  <si>
    <t xml:space="preserve"> power generation</t>
  </si>
  <si>
    <t>If Motor Fuel tax was charged:</t>
  </si>
  <si>
    <t>* Complete Waiver Form to get exemption</t>
  </si>
  <si>
    <t>* Complete Refund Form if taxes were paid</t>
  </si>
  <si>
    <t xml:space="preserve"> unnecessarily</t>
  </si>
  <si>
    <t>Automatically calculates</t>
  </si>
  <si>
    <t>Check box for no power purchased</t>
  </si>
  <si>
    <t>OR total all kWhs purchased X kWh price</t>
  </si>
  <si>
    <t>Check box for rate change or not</t>
  </si>
  <si>
    <t>Include new rates if there was a change</t>
  </si>
  <si>
    <t>Be sure to sign and date!</t>
  </si>
  <si>
    <t xml:space="preserve">UTILITY NAME: </t>
  </si>
  <si>
    <t>ELECTRIC UTILITY PCE DATA FORM</t>
  </si>
  <si>
    <t xml:space="preserve">TEST PERIOD: </t>
  </si>
  <si>
    <t>January 2016 through December 2016</t>
  </si>
  <si>
    <t>KWH GENERATED</t>
  </si>
  <si>
    <t>KWH</t>
  </si>
  <si>
    <t>GALLONS</t>
  </si>
  <si>
    <t xml:space="preserve">STATION </t>
  </si>
  <si>
    <t>MONTH</t>
  </si>
  <si>
    <t>DIESEL</t>
  </si>
  <si>
    <t>HYDRO/WIND</t>
  </si>
  <si>
    <t>SOLD</t>
  </si>
  <si>
    <t>CONSUMED</t>
  </si>
  <si>
    <t>SERVICE</t>
  </si>
  <si>
    <t>Did the utility purchase power during this test period?</t>
  </si>
  <si>
    <t>POWER PLANT</t>
  </si>
  <si>
    <t>Month</t>
  </si>
  <si>
    <t>Station</t>
  </si>
  <si>
    <t>Fuel</t>
  </si>
  <si>
    <t>Generated</t>
  </si>
  <si>
    <t>Service</t>
  </si>
  <si>
    <t>Used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</si>
  <si>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</si>
  <si>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</si>
  <si>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</si>
  <si>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</si>
  <si>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</si>
  <si>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</si>
  <si>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</si>
  <si>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</si>
  <si>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</si>
  <si>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</si>
  <si>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</si>
  <si>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</si>
  <si>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KWH SOLD</t>
  </si>
  <si>
    <t>PCE ELIGIBLE KWH</t>
  </si>
  <si>
    <t>Community</t>
  </si>
  <si>
    <t>Facilities</t>
  </si>
  <si>
    <t>Fed/State</t>
  </si>
  <si>
    <t>Annual Energy Summary</t>
  </si>
  <si>
    <t>EFFICIENCY</t>
  </si>
  <si>
    <t>Gener</t>
  </si>
  <si>
    <t>Sold</t>
  </si>
  <si>
    <t>L Loss</t>
  </si>
  <si>
    <t>GROSS CHARGES</t>
  </si>
  <si>
    <t>CUSTOMER PAYMENTS</t>
  </si>
  <si>
    <t>Charges</t>
  </si>
  <si>
    <t>Payments</t>
  </si>
  <si>
    <t xml:space="preserve"> STATE PCE SUBSIDY</t>
  </si>
  <si>
    <t>Non-Fuel Expenses</t>
  </si>
  <si>
    <t>20XX  BILLINGS  VS  PAYMENTS</t>
  </si>
  <si>
    <t>Billed</t>
  </si>
  <si>
    <t>Paid</t>
  </si>
  <si>
    <t>Amount</t>
  </si>
  <si>
    <t>Utility Name</t>
  </si>
  <si>
    <t>PCE PAYMENTS</t>
  </si>
  <si>
    <t>Unpaid Bills</t>
  </si>
  <si>
    <t>ACCOUNTS RECEIVABLE</t>
  </si>
  <si>
    <t>CUSTOMER  A/R</t>
  </si>
  <si>
    <t>CASH FLOW TO DATE</t>
  </si>
  <si>
    <t>Income</t>
  </si>
  <si>
    <t>Customers</t>
  </si>
  <si>
    <t>PCE</t>
  </si>
  <si>
    <t>Expenses</t>
  </si>
  <si>
    <t>Non-Fuel</t>
  </si>
  <si>
    <t>Income Vs Expenses</t>
  </si>
  <si>
    <t>_______________Electric Co.</t>
  </si>
  <si>
    <t>School (x 4)</t>
  </si>
  <si>
    <t>2. Get this number from a previous</t>
  </si>
  <si>
    <t>farm manager.</t>
  </si>
  <si>
    <t xml:space="preserve">report, drawing of tank farm, or ask tank </t>
  </si>
  <si>
    <t>To Add Customers:</t>
  </si>
  <si>
    <t>Left click on the number to the left of an existing customer</t>
  </si>
  <si>
    <t>Right click "Copy"</t>
  </si>
  <si>
    <t>Left click on the number of the customer you want to put the new customer above</t>
  </si>
  <si>
    <t>Right click "Insert copied cells"</t>
  </si>
  <si>
    <t>Change the customer name and complete the rest of the line as appropriate</t>
  </si>
  <si>
    <t>Select the Data tab at the top of the screen</t>
  </si>
  <si>
    <t>Highlight the entire customer list by selecting NAME cell,  left click and hold down while dragging over the entire list</t>
  </si>
  <si>
    <t>Select Sort</t>
  </si>
  <si>
    <t>Add level</t>
  </si>
  <si>
    <t>Select CLASS</t>
  </si>
  <si>
    <t>On the drop down menu beside "Sort by" choose NAME</t>
  </si>
  <si>
    <t>OK</t>
  </si>
  <si>
    <t>To Put the List in Alphabetical Order within Rate Classes:</t>
  </si>
  <si>
    <t>kWhs</t>
  </si>
  <si>
    <t>WTG 1</t>
  </si>
  <si>
    <t>WTG 2</t>
  </si>
  <si>
    <t>Total KWh</t>
  </si>
  <si>
    <t>Year: 2018-19                   Utility: __________ Electric 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</si>
</sst>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[$$-409]* #,##0.00_);_([$$-409]* \(#,##0.00\);_([$$-409]* &quot;-&quot;??_);_(@_)"/>
    <numFmt numFmtId="167" formatCode="#,##0.0000"/>
    <numFmt numFmtId="168" formatCode="00\-0000000"/>
    <numFmt numFmtId="169" formatCode="\ \ \ \ \ mm\ \ \ \ \ \ \ \ /\ \ \ \ \ \ \ \ \ dd\ \ \ \ \ \ \ \ /\ \ \ \ \ \ \ \ yyyy\ "/>
    <numFmt numFmtId="170" formatCode="[&lt;=9999999]###\-####;\(###\)\ ###\-####"/>
    <numFmt numFmtId="171" formatCode="#,##0.000_);[Red]\(#,##0.000\)"/>
    <numFmt numFmtId="172" formatCode="_(\+* #,##0_);_(\+* \(#,##0\);_(\+* &quot; &quot;_);_(@_)"/>
    <numFmt numFmtId="173" formatCode="_(\-* #,##0_);_(\-* \(#,##0\);_(\-* &quot; &quot;_);_(@_)"/>
    <numFmt numFmtId="174" formatCode="\ \ \ \ \ mm\ \ \ \ \ \ /\ \ \ \ \ \ \ dd\ \ \ \ \ \ /\ \ \ \ \ \ yyyy\ "/>
    <numFmt numFmtId="175" formatCode="_(&quot;$&quot;* #,##0_);_(&quot;$&quot;* \(#,##0\);_(&quot;$&quot;* &quot;-&quot;??_);_(@_)"/>
    <numFmt numFmtId="176" formatCode="mm/dd/yy;@"/>
    <numFmt numFmtId="177" formatCode="#,##0.0000_);[Red]\(#,##0.0000\)"/>
    <numFmt numFmtId="178" formatCode="&quot;$&quot;#,##0.0000_);[Red]\(&quot;$&quot;#,##0.0000\)"/>
    <numFmt numFmtId="179" formatCode="_(&quot;$&quot;* #,##0.0000_);_(&quot;$&quot;* \(#,##0.0000\);_(&quot;$&quot;* &quot;-&quot;??_);_(@_)"/>
    <numFmt numFmtId="180" formatCode="mmmm\-yyyy"/>
    <numFmt numFmtId="181" formatCode="mmmm\ yyyy"/>
    <numFmt numFmtId="182" formatCode="mmmm\-yy"/>
    <numFmt numFmtId="183" formatCode="0.0"/>
    <numFmt numFmtId="184" formatCode="0.0%"/>
    <numFmt numFmtId="185" formatCode="_(* #,##0.0_);_(* \(#,##0.0\);_(* &quot;-&quot;??_);_(@_)"/>
    <numFmt numFmtId="186" formatCode="#,##0.000"/>
    <numFmt numFmtId="187" formatCode="_(\$* #,##0.00_);_(\$* \(#,##0.00\);_(\$* \-??_);_(@_)"/>
    <numFmt numFmtId="188" formatCode="_(* #,##0.00_);_(* \(#,##0.00\);_(* \-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Helv"/>
    </font>
    <font>
      <b/>
      <sz val="14"/>
      <name val="Arial"/>
      <family val="2"/>
    </font>
    <font>
      <b/>
      <i/>
      <sz val="12"/>
      <name val="Arial"/>
      <family val="2"/>
    </font>
    <font>
      <sz val="12"/>
      <name val="Eras Bold ITC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2"/>
      <color theme="1"/>
      <name val="Calibri"/>
      <family val="2"/>
    </font>
    <font>
      <b/>
      <sz val="12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i/>
      <sz val="12"/>
      <color rgb="FF000000"/>
      <name val="Arial"/>
      <family val="2"/>
    </font>
    <font>
      <b/>
      <sz val="8"/>
      <color indexed="8"/>
      <name val="Arial"/>
      <family val="2"/>
    </font>
    <font>
      <u/>
      <sz val="12"/>
      <color theme="10"/>
      <name val="Calibri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10"/>
      <color indexed="8"/>
      <name val="Times New Roman"/>
      <family val="1"/>
    </font>
    <font>
      <sz val="7"/>
      <name val="Arial"/>
      <family val="2"/>
    </font>
    <font>
      <b/>
      <u/>
      <sz val="8"/>
      <color indexed="8"/>
      <name val="Arial"/>
      <family val="2"/>
    </font>
    <font>
      <sz val="8"/>
      <color indexed="8"/>
      <name val="Times"/>
      <family val="1"/>
    </font>
    <font>
      <b/>
      <i/>
      <sz val="10"/>
      <color indexed="8"/>
      <name val="Times"/>
    </font>
    <font>
      <sz val="10"/>
      <color indexed="8"/>
      <name val="Times"/>
      <family val="1"/>
    </font>
    <font>
      <i/>
      <sz val="10"/>
      <color indexed="8"/>
      <name val="Times"/>
    </font>
    <font>
      <b/>
      <sz val="9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i/>
      <sz val="10"/>
      <color theme="4"/>
      <name val="Arial"/>
      <family val="2"/>
    </font>
    <font>
      <b/>
      <i/>
      <sz val="10"/>
      <color rgb="FF0070C0"/>
      <name val="Arial"/>
      <family val="2"/>
    </font>
    <font>
      <b/>
      <i/>
      <sz val="12"/>
      <color rgb="FF0070C0"/>
      <name val="Arial"/>
      <family val="2"/>
    </font>
    <font>
      <sz val="8"/>
      <color rgb="FF000000"/>
      <name val="Tahoma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2"/>
      <color indexed="22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color indexed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1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3" fillId="0" borderId="0"/>
    <xf numFmtId="44" fontId="15" fillId="0" borderId="0" applyFon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43" fillId="0" borderId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87" fontId="3" fillId="0" borderId="0" applyFill="0" applyBorder="0" applyAlignment="0" applyProtection="0"/>
    <xf numFmtId="188" fontId="3" fillId="0" borderId="0" applyFill="0" applyBorder="0" applyAlignment="0" applyProtection="0"/>
    <xf numFmtId="9" fontId="3" fillId="0" borderId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21">
    <xf numFmtId="0" fontId="0" fillId="0" borderId="0" xfId="0"/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1" xfId="4" applyFont="1" applyBorder="1"/>
    <xf numFmtId="0" fontId="4" fillId="0" borderId="3" xfId="4" applyFont="1" applyBorder="1"/>
    <xf numFmtId="1" fontId="5" fillId="2" borderId="1" xfId="5" applyNumberFormat="1" applyFont="1" applyFill="1" applyBorder="1"/>
    <xf numFmtId="0" fontId="5" fillId="2" borderId="1" xfId="4" applyFont="1" applyFill="1" applyBorder="1" applyAlignment="1">
      <alignment horizontal="right"/>
    </xf>
    <xf numFmtId="0" fontId="5" fillId="0" borderId="1" xfId="4" applyFont="1" applyBorder="1"/>
    <xf numFmtId="0" fontId="5" fillId="2" borderId="1" xfId="4" applyFont="1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14" fontId="8" fillId="0" borderId="0" xfId="0" applyNumberFormat="1" applyFont="1"/>
    <xf numFmtId="0" fontId="8" fillId="0" borderId="0" xfId="0" applyFont="1" applyAlignment="1">
      <alignment horizontal="center"/>
    </xf>
    <xf numFmtId="14" fontId="9" fillId="3" borderId="10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64" fontId="9" fillId="3" borderId="11" xfId="1" applyNumberFormat="1" applyFont="1" applyFill="1" applyBorder="1" applyAlignment="1">
      <alignment horizontal="center" wrapText="1"/>
    </xf>
    <xf numFmtId="43" fontId="9" fillId="3" borderId="11" xfId="1" applyFont="1" applyFill="1" applyBorder="1" applyAlignment="1">
      <alignment horizontal="center" wrapText="1"/>
    </xf>
    <xf numFmtId="43" fontId="9" fillId="3" borderId="12" xfId="1" applyFont="1" applyFill="1" applyBorder="1" applyAlignment="1">
      <alignment horizontal="center" wrapText="1"/>
    </xf>
    <xf numFmtId="0" fontId="2" fillId="0" borderId="0" xfId="0" applyFont="1"/>
    <xf numFmtId="0" fontId="10" fillId="0" borderId="13" xfId="0" applyFont="1" applyBorder="1"/>
    <xf numFmtId="0" fontId="3" fillId="0" borderId="14" xfId="0" applyFont="1" applyBorder="1"/>
    <xf numFmtId="164" fontId="3" fillId="0" borderId="14" xfId="1" applyNumberFormat="1" applyFont="1" applyBorder="1"/>
    <xf numFmtId="44" fontId="3" fillId="0" borderId="14" xfId="2" applyFont="1" applyBorder="1"/>
    <xf numFmtId="44" fontId="3" fillId="0" borderId="15" xfId="2" applyFont="1" applyBorder="1"/>
    <xf numFmtId="0" fontId="3" fillId="0" borderId="16" xfId="0" applyFont="1" applyBorder="1"/>
    <xf numFmtId="0" fontId="9" fillId="0" borderId="1" xfId="0" applyFont="1" applyBorder="1"/>
    <xf numFmtId="164" fontId="3" fillId="0" borderId="1" xfId="1" applyNumberFormat="1" applyFont="1" applyBorder="1"/>
    <xf numFmtId="39" fontId="3" fillId="0" borderId="1" xfId="1" applyNumberFormat="1" applyFont="1" applyBorder="1"/>
    <xf numFmtId="44" fontId="3" fillId="0" borderId="1" xfId="2" applyFont="1" applyBorder="1"/>
    <xf numFmtId="165" fontId="3" fillId="0" borderId="1" xfId="1" applyNumberFormat="1" applyFont="1" applyBorder="1"/>
    <xf numFmtId="166" fontId="3" fillId="0" borderId="1" xfId="2" applyNumberFormat="1" applyFont="1" applyBorder="1"/>
    <xf numFmtId="44" fontId="3" fillId="0" borderId="17" xfId="2" applyFont="1" applyBorder="1"/>
    <xf numFmtId="0" fontId="3" fillId="0" borderId="1" xfId="0" applyFont="1" applyBorder="1"/>
    <xf numFmtId="0" fontId="3" fillId="0" borderId="18" xfId="0" applyFont="1" applyBorder="1"/>
    <xf numFmtId="43" fontId="3" fillId="0" borderId="1" xfId="1" applyFont="1" applyBorder="1"/>
    <xf numFmtId="6" fontId="0" fillId="0" borderId="0" xfId="0" applyNumberFormat="1"/>
    <xf numFmtId="0" fontId="9" fillId="0" borderId="16" xfId="0" applyFont="1" applyBorder="1"/>
    <xf numFmtId="164" fontId="3" fillId="0" borderId="19" xfId="1" applyNumberFormat="1" applyFont="1" applyBorder="1"/>
    <xf numFmtId="44" fontId="3" fillId="0" borderId="19" xfId="2" applyFont="1" applyBorder="1"/>
    <xf numFmtId="166" fontId="3" fillId="0" borderId="19" xfId="2" applyNumberFormat="1" applyFont="1" applyBorder="1"/>
    <xf numFmtId="44" fontId="3" fillId="0" borderId="20" xfId="2" applyFont="1" applyBorder="1"/>
    <xf numFmtId="44" fontId="3" fillId="4" borderId="19" xfId="2" applyFont="1" applyFill="1" applyBorder="1"/>
    <xf numFmtId="44" fontId="3" fillId="4" borderId="20" xfId="2" applyFont="1" applyFill="1" applyBorder="1"/>
    <xf numFmtId="44" fontId="3" fillId="4" borderId="1" xfId="2" applyFont="1" applyFill="1" applyBorder="1"/>
    <xf numFmtId="0" fontId="3" fillId="0" borderId="21" xfId="0" applyFont="1" applyBorder="1"/>
    <xf numFmtId="0" fontId="3" fillId="0" borderId="22" xfId="0" applyFont="1" applyBorder="1"/>
    <xf numFmtId="164" fontId="3" fillId="0" borderId="22" xfId="1" applyNumberFormat="1" applyFont="1" applyBorder="1"/>
    <xf numFmtId="0" fontId="9" fillId="0" borderId="10" xfId="0" applyFont="1" applyBorder="1"/>
    <xf numFmtId="0" fontId="3" fillId="0" borderId="11" xfId="0" applyFont="1" applyBorder="1"/>
    <xf numFmtId="164" fontId="9" fillId="0" borderId="11" xfId="1" applyNumberFormat="1" applyFont="1" applyBorder="1"/>
    <xf numFmtId="44" fontId="9" fillId="0" borderId="11" xfId="2" applyFont="1" applyBorder="1"/>
    <xf numFmtId="44" fontId="9" fillId="0" borderId="12" xfId="2" applyFont="1" applyBorder="1"/>
    <xf numFmtId="0" fontId="9" fillId="0" borderId="23" xfId="0" applyFont="1" applyBorder="1" applyAlignment="1">
      <alignment horizontal="right"/>
    </xf>
    <xf numFmtId="0" fontId="9" fillId="0" borderId="24" xfId="0" applyFont="1" applyBorder="1"/>
    <xf numFmtId="0" fontId="3" fillId="0" borderId="24" xfId="0" applyFont="1" applyBorder="1"/>
    <xf numFmtId="164" fontId="9" fillId="0" borderId="24" xfId="1" applyNumberFormat="1" applyFont="1" applyBorder="1"/>
    <xf numFmtId="44" fontId="9" fillId="0" borderId="24" xfId="2" applyFont="1" applyBorder="1"/>
    <xf numFmtId="44" fontId="9" fillId="0" borderId="25" xfId="2" applyFont="1" applyBorder="1"/>
    <xf numFmtId="2" fontId="3" fillId="0" borderId="1" xfId="1" applyNumberFormat="1" applyFont="1" applyBorder="1"/>
    <xf numFmtId="0" fontId="3" fillId="0" borderId="19" xfId="0" applyFont="1" applyBorder="1"/>
    <xf numFmtId="44" fontId="3" fillId="0" borderId="0" xfId="2" applyFont="1"/>
    <xf numFmtId="164" fontId="9" fillId="0" borderId="1" xfId="1" applyNumberFormat="1" applyFont="1" applyBorder="1"/>
    <xf numFmtId="44" fontId="9" fillId="0" borderId="1" xfId="2" applyFont="1" applyBorder="1"/>
    <xf numFmtId="0" fontId="9" fillId="0" borderId="30" xfId="0" applyFont="1" applyBorder="1" applyAlignment="1">
      <alignment horizontal="right"/>
    </xf>
    <xf numFmtId="0" fontId="9" fillId="0" borderId="19" xfId="0" applyFont="1" applyBorder="1"/>
    <xf numFmtId="164" fontId="9" fillId="0" borderId="19" xfId="1" applyNumberFormat="1" applyFont="1" applyBorder="1"/>
    <xf numFmtId="44" fontId="9" fillId="0" borderId="19" xfId="2" applyFont="1" applyBorder="1"/>
    <xf numFmtId="44" fontId="9" fillId="0" borderId="31" xfId="2" applyFont="1" applyBorder="1"/>
    <xf numFmtId="0" fontId="9" fillId="0" borderId="30" xfId="0" applyFont="1" applyBorder="1"/>
    <xf numFmtId="0" fontId="0" fillId="5" borderId="0" xfId="0" applyFill="1"/>
    <xf numFmtId="0" fontId="9" fillId="0" borderId="11" xfId="0" applyFont="1" applyBorder="1"/>
    <xf numFmtId="0" fontId="9" fillId="0" borderId="18" xfId="0" applyFont="1" applyBorder="1" applyAlignment="1">
      <alignment horizontal="right"/>
    </xf>
    <xf numFmtId="44" fontId="9" fillId="0" borderId="20" xfId="2" applyFont="1" applyBorder="1"/>
    <xf numFmtId="44" fontId="9" fillId="0" borderId="17" xfId="2" applyFont="1" applyBorder="1"/>
    <xf numFmtId="0" fontId="9" fillId="0" borderId="33" xfId="0" applyFont="1" applyBorder="1"/>
    <xf numFmtId="0" fontId="9" fillId="0" borderId="34" xfId="0" applyFont="1" applyBorder="1"/>
    <xf numFmtId="164" fontId="9" fillId="0" borderId="34" xfId="1" applyNumberFormat="1" applyFont="1" applyBorder="1"/>
    <xf numFmtId="44" fontId="9" fillId="0" borderId="34" xfId="2" applyFont="1" applyBorder="1"/>
    <xf numFmtId="44" fontId="9" fillId="0" borderId="35" xfId="2" applyFont="1" applyBorder="1"/>
    <xf numFmtId="164" fontId="11" fillId="0" borderId="1" xfId="1" applyNumberFormat="1" applyFont="1" applyBorder="1"/>
    <xf numFmtId="43" fontId="3" fillId="0" borderId="22" xfId="1" applyFont="1" applyBorder="1"/>
    <xf numFmtId="164" fontId="9" fillId="0" borderId="30" xfId="1" applyNumberFormat="1" applyFont="1" applyBorder="1"/>
    <xf numFmtId="0" fontId="10" fillId="0" borderId="40" xfId="0" applyFont="1" applyBorder="1" applyAlignment="1">
      <alignment horizontal="right"/>
    </xf>
    <xf numFmtId="0" fontId="3" fillId="0" borderId="5" xfId="0" applyFont="1" applyBorder="1"/>
    <xf numFmtId="164" fontId="9" fillId="0" borderId="5" xfId="1" applyNumberFormat="1" applyFont="1" applyBorder="1"/>
    <xf numFmtId="44" fontId="9" fillId="0" borderId="5" xfId="2" applyFont="1" applyBorder="1"/>
    <xf numFmtId="44" fontId="9" fillId="0" borderId="41" xfId="2" applyFont="1" applyBorder="1"/>
    <xf numFmtId="44" fontId="9" fillId="0" borderId="0" xfId="2" applyFont="1"/>
    <xf numFmtId="0" fontId="10" fillId="0" borderId="37" xfId="0" applyFont="1" applyBorder="1"/>
    <xf numFmtId="0" fontId="3" fillId="0" borderId="38" xfId="0" applyFont="1" applyBorder="1"/>
    <xf numFmtId="164" fontId="3" fillId="0" borderId="38" xfId="1" applyNumberFormat="1" applyFont="1" applyBorder="1"/>
    <xf numFmtId="44" fontId="3" fillId="0" borderId="38" xfId="2" applyFont="1" applyBorder="1"/>
    <xf numFmtId="44" fontId="3" fillId="0" borderId="39" xfId="2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0" fontId="10" fillId="0" borderId="0" xfId="0" applyFont="1"/>
    <xf numFmtId="0" fontId="3" fillId="0" borderId="0" xfId="0" applyFont="1"/>
    <xf numFmtId="0" fontId="9" fillId="0" borderId="8" xfId="0" applyFont="1" applyBorder="1" applyAlignment="1">
      <alignment horizontal="center"/>
    </xf>
    <xf numFmtId="164" fontId="9" fillId="0" borderId="8" xfId="1" applyNumberFormat="1" applyFont="1" applyBorder="1" applyAlignment="1">
      <alignment horizontal="center"/>
    </xf>
    <xf numFmtId="0" fontId="13" fillId="0" borderId="36" xfId="0" applyFont="1" applyBorder="1"/>
    <xf numFmtId="0" fontId="13" fillId="0" borderId="39" xfId="0" applyFont="1" applyBorder="1"/>
    <xf numFmtId="3" fontId="12" fillId="0" borderId="27" xfId="0" applyNumberFormat="1" applyFont="1" applyBorder="1"/>
    <xf numFmtId="4" fontId="14" fillId="0" borderId="4" xfId="0" applyNumberFormat="1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0" fontId="12" fillId="0" borderId="6" xfId="4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2" fillId="0" borderId="6" xfId="0" applyFont="1" applyBorder="1"/>
    <xf numFmtId="0" fontId="14" fillId="0" borderId="0" xfId="0" applyFont="1"/>
    <xf numFmtId="1" fontId="13" fillId="0" borderId="1" xfId="0" applyNumberFormat="1" applyFont="1" applyBorder="1"/>
    <xf numFmtId="1" fontId="13" fillId="0" borderId="17" xfId="0" applyNumberFormat="1" applyFont="1" applyBorder="1"/>
    <xf numFmtId="3" fontId="12" fillId="0" borderId="29" xfId="0" applyNumberFormat="1" applyFont="1" applyBorder="1"/>
    <xf numFmtId="4" fontId="14" fillId="0" borderId="44" xfId="0" applyNumberFormat="1" applyFont="1" applyBorder="1"/>
    <xf numFmtId="0" fontId="13" fillId="0" borderId="0" xfId="4" applyFont="1" applyAlignment="1">
      <alignment horizontal="right"/>
    </xf>
    <xf numFmtId="0" fontId="13" fillId="0" borderId="45" xfId="4" applyFont="1" applyBorder="1"/>
    <xf numFmtId="10" fontId="13" fillId="0" borderId="8" xfId="3" applyNumberFormat="1" applyFont="1" applyBorder="1" applyAlignment="1">
      <alignment horizontal="center"/>
    </xf>
    <xf numFmtId="4" fontId="14" fillId="0" borderId="9" xfId="0" applyNumberFormat="1" applyFont="1" applyBorder="1"/>
    <xf numFmtId="4" fontId="14" fillId="0" borderId="0" xfId="0" applyNumberFormat="1" applyFont="1"/>
    <xf numFmtId="0" fontId="13" fillId="0" borderId="34" xfId="0" applyFont="1" applyBorder="1"/>
    <xf numFmtId="0" fontId="13" fillId="0" borderId="35" xfId="0" applyFont="1" applyBorder="1"/>
    <xf numFmtId="3" fontId="12" fillId="0" borderId="48" xfId="0" applyNumberFormat="1" applyFont="1" applyBorder="1"/>
    <xf numFmtId="3" fontId="13" fillId="0" borderId="45" xfId="4" applyNumberFormat="1" applyFont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0" borderId="0" xfId="0" applyFont="1" applyAlignment="1">
      <alignment horizontal="right"/>
    </xf>
    <xf numFmtId="1" fontId="13" fillId="0" borderId="0" xfId="0" applyNumberFormat="1" applyFont="1"/>
    <xf numFmtId="3" fontId="13" fillId="0" borderId="0" xfId="0" applyNumberFormat="1" applyFont="1"/>
    <xf numFmtId="9" fontId="12" fillId="5" borderId="8" xfId="3" applyFont="1" applyFill="1" applyBorder="1"/>
    <xf numFmtId="0" fontId="14" fillId="5" borderId="9" xfId="0" applyFont="1" applyFill="1" applyBorder="1"/>
    <xf numFmtId="0" fontId="13" fillId="0" borderId="0" xfId="4" applyFont="1"/>
    <xf numFmtId="0" fontId="13" fillId="0" borderId="44" xfId="4" applyFont="1" applyBorder="1"/>
    <xf numFmtId="0" fontId="13" fillId="0" borderId="49" xfId="4" applyFont="1" applyBorder="1"/>
    <xf numFmtId="0" fontId="14" fillId="0" borderId="0" xfId="0" applyFont="1" applyAlignment="1">
      <alignment horizontal="center"/>
    </xf>
    <xf numFmtId="0" fontId="12" fillId="0" borderId="0" xfId="4" applyFont="1"/>
    <xf numFmtId="0" fontId="12" fillId="0" borderId="0" xfId="4" applyFont="1" applyAlignment="1">
      <alignment horizontal="center"/>
    </xf>
    <xf numFmtId="0" fontId="12" fillId="0" borderId="7" xfId="4" applyFont="1" applyBorder="1" applyAlignment="1">
      <alignment horizontal="center"/>
    </xf>
    <xf numFmtId="0" fontId="13" fillId="0" borderId="8" xfId="4" applyFont="1" applyBorder="1" applyAlignment="1">
      <alignment horizontal="right"/>
    </xf>
    <xf numFmtId="0" fontId="13" fillId="0" borderId="9" xfId="4" applyFont="1" applyBorder="1"/>
    <xf numFmtId="0" fontId="12" fillId="6" borderId="50" xfId="4" applyFont="1" applyFill="1" applyBorder="1" applyAlignment="1">
      <alignment horizontal="center"/>
    </xf>
    <xf numFmtId="0" fontId="12" fillId="6" borderId="51" xfId="4" applyFont="1" applyFill="1" applyBorder="1" applyAlignment="1">
      <alignment horizontal="center"/>
    </xf>
    <xf numFmtId="0" fontId="12" fillId="6" borderId="52" xfId="4" applyFont="1" applyFill="1" applyBorder="1" applyAlignment="1">
      <alignment horizontal="center"/>
    </xf>
    <xf numFmtId="3" fontId="12" fillId="0" borderId="50" xfId="4" applyNumberFormat="1" applyFont="1" applyBorder="1" applyAlignment="1">
      <alignment horizontal="center"/>
    </xf>
    <xf numFmtId="3" fontId="12" fillId="0" borderId="51" xfId="4" applyNumberFormat="1" applyFont="1" applyBorder="1" applyAlignment="1">
      <alignment horizontal="center"/>
    </xf>
    <xf numFmtId="1" fontId="12" fillId="0" borderId="52" xfId="4" applyNumberFormat="1" applyFont="1" applyBorder="1" applyAlignment="1">
      <alignment horizontal="center"/>
    </xf>
    <xf numFmtId="0" fontId="12" fillId="5" borderId="4" xfId="4" applyFont="1" applyFill="1" applyBorder="1"/>
    <xf numFmtId="0" fontId="12" fillId="5" borderId="5" xfId="4" applyFont="1" applyFill="1" applyBorder="1" applyAlignment="1">
      <alignment horizontal="center"/>
    </xf>
    <xf numFmtId="0" fontId="12" fillId="5" borderId="5" xfId="4" applyFont="1" applyFill="1" applyBorder="1"/>
    <xf numFmtId="4" fontId="12" fillId="5" borderId="6" xfId="4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44" xfId="4" applyFont="1" applyBorder="1" applyAlignment="1">
      <alignment horizontal="right"/>
    </xf>
    <xf numFmtId="3" fontId="12" fillId="0" borderId="0" xfId="4" applyNumberFormat="1" applyFont="1" applyAlignment="1">
      <alignment horizontal="right"/>
    </xf>
    <xf numFmtId="3" fontId="12" fillId="0" borderId="0" xfId="4" applyNumberFormat="1" applyFont="1"/>
    <xf numFmtId="164" fontId="12" fillId="0" borderId="0" xfId="1" applyNumberFormat="1" applyFont="1"/>
    <xf numFmtId="3" fontId="12" fillId="7" borderId="0" xfId="4" applyNumberFormat="1" applyFont="1" applyFill="1" applyAlignment="1">
      <alignment horizontal="center"/>
    </xf>
    <xf numFmtId="3" fontId="12" fillId="0" borderId="45" xfId="4" applyNumberFormat="1" applyFont="1" applyBorder="1" applyAlignment="1">
      <alignment horizontal="center"/>
    </xf>
    <xf numFmtId="0" fontId="12" fillId="8" borderId="50" xfId="4" applyFont="1" applyFill="1" applyBorder="1" applyAlignment="1">
      <alignment horizontal="right"/>
    </xf>
    <xf numFmtId="4" fontId="12" fillId="8" borderId="51" xfId="4" applyNumberFormat="1" applyFont="1" applyFill="1" applyBorder="1" applyAlignment="1">
      <alignment horizontal="right"/>
    </xf>
    <xf numFmtId="4" fontId="12" fillId="8" borderId="51" xfId="6" applyNumberFormat="1" applyFont="1" applyFill="1" applyBorder="1"/>
    <xf numFmtId="4" fontId="12" fillId="8" borderId="51" xfId="4" applyNumberFormat="1" applyFont="1" applyFill="1" applyBorder="1"/>
    <xf numFmtId="4" fontId="12" fillId="8" borderId="51" xfId="6" applyNumberFormat="1" applyFont="1" applyFill="1" applyBorder="1" applyAlignment="1">
      <alignment horizontal="center"/>
    </xf>
    <xf numFmtId="4" fontId="12" fillId="8" borderId="52" xfId="4" applyNumberFormat="1" applyFont="1" applyFill="1" applyBorder="1" applyAlignment="1">
      <alignment horizontal="center"/>
    </xf>
    <xf numFmtId="1" fontId="12" fillId="0" borderId="0" xfId="0" applyNumberFormat="1" applyFont="1"/>
    <xf numFmtId="0" fontId="16" fillId="9" borderId="50" xfId="4" applyFont="1" applyFill="1" applyBorder="1" applyAlignment="1">
      <alignment horizontal="right" vertical="top"/>
    </xf>
    <xf numFmtId="4" fontId="12" fillId="9" borderId="51" xfId="4" applyNumberFormat="1" applyFont="1" applyFill="1" applyBorder="1" applyAlignment="1">
      <alignment horizontal="right"/>
    </xf>
    <xf numFmtId="4" fontId="12" fillId="9" borderId="51" xfId="4" applyNumberFormat="1" applyFont="1" applyFill="1" applyBorder="1"/>
    <xf numFmtId="0" fontId="12" fillId="9" borderId="51" xfId="4" applyFont="1" applyFill="1" applyBorder="1" applyAlignment="1">
      <alignment horizontal="center"/>
    </xf>
    <xf numFmtId="4" fontId="12" fillId="9" borderId="52" xfId="4" applyNumberFormat="1" applyFont="1" applyFill="1" applyBorder="1" applyAlignment="1">
      <alignment horizontal="center"/>
    </xf>
    <xf numFmtId="0" fontId="17" fillId="10" borderId="50" xfId="4" applyFont="1" applyFill="1" applyBorder="1" applyAlignment="1">
      <alignment horizontal="right" vertical="top"/>
    </xf>
    <xf numFmtId="3" fontId="12" fillId="10" borderId="51" xfId="4" applyNumberFormat="1" applyFont="1" applyFill="1" applyBorder="1" applyAlignment="1">
      <alignment horizontal="right"/>
    </xf>
    <xf numFmtId="3" fontId="12" fillId="10" borderId="51" xfId="4" applyNumberFormat="1" applyFont="1" applyFill="1" applyBorder="1"/>
    <xf numFmtId="0" fontId="12" fillId="10" borderId="51" xfId="4" applyFont="1" applyFill="1" applyBorder="1"/>
    <xf numFmtId="0" fontId="12" fillId="10" borderId="51" xfId="4" applyFont="1" applyFill="1" applyBorder="1" applyAlignment="1">
      <alignment horizontal="center"/>
    </xf>
    <xf numFmtId="3" fontId="12" fillId="10" borderId="52" xfId="4" applyNumberFormat="1" applyFont="1" applyFill="1" applyBorder="1" applyAlignment="1">
      <alignment horizontal="center"/>
    </xf>
    <xf numFmtId="0" fontId="12" fillId="11" borderId="53" xfId="4" applyFont="1" applyFill="1" applyBorder="1" applyAlignment="1">
      <alignment horizontal="right" vertical="top"/>
    </xf>
    <xf numFmtId="167" fontId="12" fillId="11" borderId="54" xfId="4" applyNumberFormat="1" applyFont="1" applyFill="1" applyBorder="1" applyAlignment="1">
      <alignment horizontal="right"/>
    </xf>
    <xf numFmtId="0" fontId="12" fillId="11" borderId="54" xfId="4" applyFont="1" applyFill="1" applyBorder="1"/>
    <xf numFmtId="165" fontId="12" fillId="11" borderId="54" xfId="4" applyNumberFormat="1" applyFont="1" applyFill="1" applyBorder="1"/>
    <xf numFmtId="0" fontId="12" fillId="0" borderId="54" xfId="4" applyFont="1" applyBorder="1"/>
    <xf numFmtId="0" fontId="12" fillId="0" borderId="54" xfId="4" applyFont="1" applyBorder="1" applyAlignment="1">
      <alignment horizontal="center"/>
    </xf>
    <xf numFmtId="4" fontId="12" fillId="0" borderId="54" xfId="4" applyNumberFormat="1" applyFont="1" applyBorder="1" applyAlignment="1">
      <alignment horizontal="center"/>
    </xf>
    <xf numFmtId="0" fontId="12" fillId="0" borderId="44" xfId="4" applyFont="1" applyBorder="1" applyAlignment="1">
      <alignment horizontal="right" vertical="top"/>
    </xf>
    <xf numFmtId="4" fontId="12" fillId="0" borderId="0" xfId="4" applyNumberFormat="1" applyFont="1" applyAlignment="1">
      <alignment horizontal="right"/>
    </xf>
    <xf numFmtId="4" fontId="12" fillId="0" borderId="0" xfId="4" applyNumberFormat="1" applyFont="1" applyAlignment="1">
      <alignment horizontal="center"/>
    </xf>
    <xf numFmtId="3" fontId="12" fillId="0" borderId="45" xfId="4" applyNumberFormat="1" applyFont="1" applyBorder="1"/>
    <xf numFmtId="0" fontId="18" fillId="0" borderId="50" xfId="4" applyFont="1" applyBorder="1" applyAlignment="1">
      <alignment horizontal="right" vertical="top"/>
    </xf>
    <xf numFmtId="4" fontId="18" fillId="0" borderId="52" xfId="4" applyNumberFormat="1" applyFont="1" applyBorder="1" applyAlignment="1">
      <alignment horizontal="right"/>
    </xf>
    <xf numFmtId="0" fontId="12" fillId="0" borderId="8" xfId="4" applyFont="1" applyBorder="1"/>
    <xf numFmtId="0" fontId="12" fillId="0" borderId="8" xfId="4" applyFont="1" applyBorder="1" applyAlignment="1">
      <alignment horizontal="center"/>
    </xf>
    <xf numFmtId="4" fontId="12" fillId="0" borderId="8" xfId="4" applyNumberFormat="1" applyFont="1" applyBorder="1" applyAlignment="1">
      <alignment horizontal="center"/>
    </xf>
    <xf numFmtId="1" fontId="14" fillId="0" borderId="0" xfId="0" applyNumberFormat="1" applyFont="1"/>
    <xf numFmtId="3" fontId="14" fillId="0" borderId="0" xfId="0" applyNumberFormat="1" applyFont="1"/>
    <xf numFmtId="2" fontId="14" fillId="0" borderId="0" xfId="0" applyNumberFormat="1" applyFont="1" applyAlignment="1">
      <alignment horizontal="center"/>
    </xf>
    <xf numFmtId="0" fontId="19" fillId="0" borderId="0" xfId="4" applyFont="1"/>
    <xf numFmtId="0" fontId="21" fillId="0" borderId="0" xfId="7" applyFont="1" applyAlignment="1">
      <alignment horizontal="center" readingOrder="1"/>
    </xf>
    <xf numFmtId="0" fontId="22" fillId="0" borderId="0" xfId="4" applyFont="1"/>
    <xf numFmtId="0" fontId="23" fillId="0" borderId="0" xfId="7" applyFont="1"/>
    <xf numFmtId="49" fontId="22" fillId="0" borderId="0" xfId="4" applyNumberFormat="1" applyFont="1"/>
    <xf numFmtId="0" fontId="24" fillId="0" borderId="0" xfId="7" applyFont="1" applyAlignment="1">
      <alignment horizontal="center" readingOrder="1"/>
    </xf>
    <xf numFmtId="0" fontId="25" fillId="0" borderId="0" xfId="4" applyFont="1"/>
    <xf numFmtId="49" fontId="22" fillId="0" borderId="55" xfId="4" applyNumberFormat="1" applyFont="1" applyBorder="1" applyAlignment="1">
      <alignment vertical="top"/>
    </xf>
    <xf numFmtId="0" fontId="22" fillId="0" borderId="41" xfId="4" applyFont="1" applyBorder="1" applyAlignment="1">
      <alignment vertical="top"/>
    </xf>
    <xf numFmtId="0" fontId="22" fillId="0" borderId="56" xfId="4" applyFont="1" applyBorder="1" applyAlignment="1">
      <alignment vertical="top"/>
    </xf>
    <xf numFmtId="0" fontId="22" fillId="0" borderId="56" xfId="4" applyFont="1" applyBorder="1"/>
    <xf numFmtId="0" fontId="25" fillId="0" borderId="41" xfId="4" applyFont="1" applyBorder="1" applyAlignment="1">
      <alignment vertical="top"/>
    </xf>
    <xf numFmtId="0" fontId="22" fillId="0" borderId="0" xfId="4" applyFont="1" applyAlignment="1">
      <alignment vertical="top"/>
    </xf>
    <xf numFmtId="0" fontId="22" fillId="0" borderId="31" xfId="4" applyFont="1" applyBorder="1" applyProtection="1">
      <protection locked="0"/>
    </xf>
    <xf numFmtId="49" fontId="22" fillId="0" borderId="0" xfId="4" applyNumberFormat="1" applyFont="1" applyProtection="1">
      <protection locked="0"/>
    </xf>
    <xf numFmtId="0" fontId="22" fillId="0" borderId="0" xfId="4" applyFont="1" applyProtection="1">
      <protection locked="0"/>
    </xf>
    <xf numFmtId="0" fontId="22" fillId="0" borderId="30" xfId="4" applyFont="1" applyBorder="1" applyProtection="1">
      <protection locked="0"/>
    </xf>
    <xf numFmtId="168" fontId="22" fillId="0" borderId="0" xfId="4" applyNumberFormat="1" applyFont="1" applyAlignment="1" applyProtection="1">
      <alignment horizontal="centerContinuous"/>
      <protection locked="0"/>
    </xf>
    <xf numFmtId="0" fontId="22" fillId="0" borderId="0" xfId="4" applyFont="1" applyAlignment="1" applyProtection="1">
      <alignment horizontal="centerContinuous"/>
      <protection locked="0"/>
    </xf>
    <xf numFmtId="0" fontId="22" fillId="0" borderId="30" xfId="4" applyFont="1" applyBorder="1" applyAlignment="1" applyProtection="1">
      <alignment vertical="top"/>
      <protection locked="0"/>
    </xf>
    <xf numFmtId="0" fontId="22" fillId="0" borderId="54" xfId="4" applyFont="1" applyBorder="1"/>
    <xf numFmtId="0" fontId="22" fillId="0" borderId="36" xfId="4" applyFont="1" applyBorder="1"/>
    <xf numFmtId="49" fontId="22" fillId="0" borderId="31" xfId="4" applyNumberFormat="1" applyFont="1" applyBorder="1" applyProtection="1">
      <protection locked="0"/>
    </xf>
    <xf numFmtId="0" fontId="22" fillId="0" borderId="41" xfId="4" applyFont="1" applyBorder="1"/>
    <xf numFmtId="0" fontId="22" fillId="0" borderId="56" xfId="4" applyFont="1" applyBorder="1" applyAlignment="1">
      <alignment horizontal="left" vertical="center"/>
    </xf>
    <xf numFmtId="0" fontId="22" fillId="0" borderId="41" xfId="4" applyFont="1" applyBorder="1" applyProtection="1">
      <protection hidden="1"/>
    </xf>
    <xf numFmtId="0" fontId="22" fillId="0" borderId="56" xfId="4" applyFont="1" applyBorder="1" applyAlignment="1" applyProtection="1">
      <alignment vertical="center"/>
      <protection hidden="1"/>
    </xf>
    <xf numFmtId="0" fontId="25" fillId="0" borderId="2" xfId="4" applyFont="1" applyBorder="1" applyAlignment="1">
      <alignment horizontal="centerContinuous"/>
    </xf>
    <xf numFmtId="0" fontId="25" fillId="0" borderId="29" xfId="4" applyFont="1" applyBorder="1" applyAlignment="1">
      <alignment horizontal="centerContinuous"/>
    </xf>
    <xf numFmtId="0" fontId="25" fillId="0" borderId="3" xfId="4" applyFont="1" applyBorder="1" applyAlignment="1">
      <alignment horizontal="centerContinuous"/>
    </xf>
    <xf numFmtId="0" fontId="22" fillId="0" borderId="0" xfId="4" applyFont="1" applyProtection="1">
      <protection locked="0" hidden="1"/>
    </xf>
    <xf numFmtId="0" fontId="22" fillId="0" borderId="30" xfId="4" applyFont="1" applyBorder="1" applyAlignment="1" applyProtection="1">
      <alignment vertical="center"/>
      <protection locked="0" hidden="1"/>
    </xf>
    <xf numFmtId="0" fontId="22" fillId="0" borderId="55" xfId="4" applyFont="1" applyBorder="1" applyProtection="1">
      <protection hidden="1"/>
    </xf>
    <xf numFmtId="14" fontId="22" fillId="0" borderId="41" xfId="4" applyNumberFormat="1" applyFont="1" applyBorder="1"/>
    <xf numFmtId="49" fontId="22" fillId="0" borderId="57" xfId="4" applyNumberFormat="1" applyFont="1" applyBorder="1" applyProtection="1">
      <protection locked="0"/>
    </xf>
    <xf numFmtId="49" fontId="22" fillId="0" borderId="54" xfId="4" applyNumberFormat="1" applyFont="1" applyBorder="1" applyProtection="1">
      <protection locked="0"/>
    </xf>
    <xf numFmtId="0" fontId="22" fillId="0" borderId="54" xfId="4" applyFont="1" applyBorder="1" applyProtection="1">
      <protection locked="0"/>
    </xf>
    <xf numFmtId="0" fontId="22" fillId="0" borderId="36" xfId="4" applyFont="1" applyBorder="1" applyProtection="1">
      <protection locked="0"/>
    </xf>
    <xf numFmtId="0" fontId="22" fillId="0" borderId="54" xfId="4" applyFont="1" applyBorder="1" applyAlignment="1" applyProtection="1">
      <alignment vertical="top"/>
      <protection locked="0"/>
    </xf>
    <xf numFmtId="0" fontId="22" fillId="0" borderId="54" xfId="4" applyFont="1" applyBorder="1" applyAlignment="1" applyProtection="1">
      <alignment horizontal="left" vertical="center"/>
      <protection locked="0" hidden="1"/>
    </xf>
    <xf numFmtId="0" fontId="22" fillId="0" borderId="36" xfId="4" applyFont="1" applyBorder="1" applyAlignment="1" applyProtection="1">
      <alignment vertical="center"/>
      <protection locked="0" hidden="1"/>
    </xf>
    <xf numFmtId="169" fontId="22" fillId="0" borderId="14" xfId="4" applyNumberFormat="1" applyFont="1" applyBorder="1" applyAlignment="1" applyProtection="1">
      <alignment horizontal="centerContinuous"/>
      <protection locked="0"/>
    </xf>
    <xf numFmtId="0" fontId="22" fillId="0" borderId="14" xfId="4" applyFont="1" applyBorder="1" applyAlignment="1" applyProtection="1">
      <alignment horizontal="centerContinuous"/>
      <protection locked="0"/>
    </xf>
    <xf numFmtId="0" fontId="22" fillId="0" borderId="36" xfId="4" applyFont="1" applyBorder="1" applyAlignment="1" applyProtection="1">
      <alignment horizontal="centerContinuous"/>
      <protection locked="0"/>
    </xf>
    <xf numFmtId="49" fontId="22" fillId="0" borderId="58" xfId="4" applyNumberFormat="1" applyFont="1" applyBorder="1" applyAlignment="1">
      <alignment vertical="top"/>
    </xf>
    <xf numFmtId="0" fontId="22" fillId="0" borderId="31" xfId="4" applyFont="1" applyBorder="1" applyAlignment="1">
      <alignment vertical="top"/>
    </xf>
    <xf numFmtId="0" fontId="22" fillId="0" borderId="30" xfId="4" applyFont="1" applyBorder="1" applyAlignment="1">
      <alignment vertical="top"/>
    </xf>
    <xf numFmtId="0" fontId="22" fillId="0" borderId="55" xfId="4" applyFont="1" applyBorder="1" applyAlignment="1" applyProtection="1">
      <alignment vertical="top"/>
      <protection hidden="1"/>
    </xf>
    <xf numFmtId="170" fontId="22" fillId="0" borderId="57" xfId="4" applyNumberFormat="1" applyFont="1" applyBorder="1" applyAlignment="1" applyProtection="1">
      <alignment horizontal="centerContinuous"/>
      <protection locked="0"/>
    </xf>
    <xf numFmtId="0" fontId="22" fillId="0" borderId="54" xfId="4" applyFont="1" applyBorder="1" applyAlignment="1" applyProtection="1">
      <alignment horizontal="centerContinuous"/>
      <protection locked="0"/>
    </xf>
    <xf numFmtId="0" fontId="26" fillId="0" borderId="57" xfId="8" applyBorder="1" applyAlignment="1">
      <protection locked="0"/>
    </xf>
    <xf numFmtId="49" fontId="27" fillId="0" borderId="0" xfId="4" applyNumberFormat="1" applyFont="1"/>
    <xf numFmtId="0" fontId="22" fillId="0" borderId="1" xfId="4" applyFont="1" applyBorder="1" applyAlignment="1">
      <alignment horizontal="center"/>
    </xf>
    <xf numFmtId="0" fontId="22" fillId="7" borderId="58" xfId="4" applyFont="1" applyFill="1" applyBorder="1"/>
    <xf numFmtId="0" fontId="22" fillId="7" borderId="59" xfId="4" applyFont="1" applyFill="1" applyBorder="1"/>
    <xf numFmtId="0" fontId="22" fillId="7" borderId="60" xfId="4" applyFont="1" applyFill="1" applyBorder="1"/>
    <xf numFmtId="0" fontId="25" fillId="0" borderId="61" xfId="4" applyFont="1" applyBorder="1" applyAlignment="1">
      <alignment horizontal="centerContinuous"/>
    </xf>
    <xf numFmtId="0" fontId="25" fillId="0" borderId="62" xfId="4" applyFont="1" applyBorder="1" applyAlignment="1">
      <alignment horizontal="centerContinuous"/>
    </xf>
    <xf numFmtId="0" fontId="22" fillId="0" borderId="63" xfId="4" applyFont="1" applyBorder="1" applyAlignment="1">
      <alignment horizontal="centerContinuous"/>
    </xf>
    <xf numFmtId="0" fontId="25" fillId="0" borderId="64" xfId="4" applyFont="1" applyBorder="1"/>
    <xf numFmtId="0" fontId="22" fillId="7" borderId="0" xfId="4" applyFont="1" applyFill="1"/>
    <xf numFmtId="0" fontId="22" fillId="7" borderId="65" xfId="4" applyFont="1" applyFill="1" applyBorder="1"/>
    <xf numFmtId="0" fontId="25" fillId="0" borderId="66" xfId="4" applyFont="1" applyBorder="1" applyAlignment="1">
      <alignment horizontal="center"/>
    </xf>
    <xf numFmtId="0" fontId="25" fillId="0" borderId="67" xfId="4" applyFont="1" applyBorder="1" applyAlignment="1">
      <alignment horizontal="center"/>
    </xf>
    <xf numFmtId="0" fontId="25" fillId="0" borderId="64" xfId="4" applyFont="1" applyBorder="1" applyAlignment="1">
      <alignment horizontal="center"/>
    </xf>
    <xf numFmtId="49" fontId="25" fillId="0" borderId="64" xfId="4" applyNumberFormat="1" applyFont="1" applyBorder="1" applyAlignment="1">
      <alignment horizontal="center"/>
    </xf>
    <xf numFmtId="49" fontId="25" fillId="7" borderId="68" xfId="4" applyNumberFormat="1" applyFont="1" applyFill="1" applyBorder="1"/>
    <xf numFmtId="0" fontId="22" fillId="7" borderId="69" xfId="4" applyFont="1" applyFill="1" applyBorder="1"/>
    <xf numFmtId="0" fontId="22" fillId="7" borderId="70" xfId="4" applyFont="1" applyFill="1" applyBorder="1"/>
    <xf numFmtId="0" fontId="28" fillId="0" borderId="67" xfId="4" applyFont="1" applyBorder="1" applyAlignment="1">
      <alignment horizontal="center"/>
    </xf>
    <xf numFmtId="49" fontId="22" fillId="0" borderId="66" xfId="4" applyNumberFormat="1" applyFont="1" applyBorder="1" applyAlignment="1">
      <alignment horizontal="right" vertical="center"/>
    </xf>
    <xf numFmtId="0" fontId="22" fillId="0" borderId="61" xfId="4" applyFont="1" applyBorder="1"/>
    <xf numFmtId="0" fontId="22" fillId="0" borderId="63" xfId="4" applyFont="1" applyBorder="1"/>
    <xf numFmtId="0" fontId="22" fillId="0" borderId="62" xfId="4" applyFont="1" applyBorder="1" applyAlignment="1">
      <alignment horizontal="center"/>
    </xf>
    <xf numFmtId="38" fontId="22" fillId="0" borderId="66" xfId="4" applyNumberFormat="1" applyFont="1" applyBorder="1" applyProtection="1">
      <protection locked="0"/>
    </xf>
    <xf numFmtId="0" fontId="22" fillId="7" borderId="64" xfId="4" applyFont="1" applyFill="1" applyBorder="1"/>
    <xf numFmtId="0" fontId="22" fillId="0" borderId="62" xfId="4" applyFont="1" applyBorder="1"/>
    <xf numFmtId="0" fontId="22" fillId="7" borderId="71" xfId="4" applyFont="1" applyFill="1" applyBorder="1"/>
    <xf numFmtId="0" fontId="22" fillId="7" borderId="72" xfId="4" applyFont="1" applyFill="1" applyBorder="1"/>
    <xf numFmtId="49" fontId="22" fillId="0" borderId="73" xfId="4" applyNumberFormat="1" applyFont="1" applyBorder="1" applyAlignment="1">
      <alignment horizontal="right" vertical="center"/>
    </xf>
    <xf numFmtId="0" fontId="22" fillId="0" borderId="74" xfId="4" applyFont="1" applyBorder="1"/>
    <xf numFmtId="0" fontId="22" fillId="0" borderId="59" xfId="4" applyFont="1" applyBorder="1"/>
    <xf numFmtId="0" fontId="22" fillId="0" borderId="60" xfId="4" applyFont="1" applyBorder="1"/>
    <xf numFmtId="38" fontId="22" fillId="0" borderId="66" xfId="4" applyNumberFormat="1" applyFont="1" applyBorder="1"/>
    <xf numFmtId="49" fontId="22" fillId="0" borderId="67" xfId="4" applyNumberFormat="1" applyFont="1" applyBorder="1" applyAlignment="1">
      <alignment horizontal="right" vertical="center"/>
    </xf>
    <xf numFmtId="0" fontId="25" fillId="0" borderId="61" xfId="4" applyFont="1" applyBorder="1"/>
    <xf numFmtId="0" fontId="25" fillId="0" borderId="63" xfId="4" applyFont="1" applyBorder="1"/>
    <xf numFmtId="38" fontId="22" fillId="12" borderId="75" xfId="4" applyNumberFormat="1" applyFont="1" applyFill="1" applyBorder="1" applyProtection="1">
      <protection hidden="1"/>
    </xf>
    <xf numFmtId="49" fontId="22" fillId="7" borderId="66" xfId="4" applyNumberFormat="1" applyFont="1" applyFill="1" applyBorder="1" applyAlignment="1">
      <alignment horizontal="right" vertical="center"/>
    </xf>
    <xf numFmtId="171" fontId="22" fillId="0" borderId="66" xfId="4" applyNumberFormat="1" applyFont="1" applyBorder="1" applyAlignment="1" applyProtection="1">
      <alignment horizontal="right"/>
      <protection hidden="1"/>
    </xf>
    <xf numFmtId="44" fontId="22" fillId="12" borderId="66" xfId="4" applyNumberFormat="1" applyFont="1" applyFill="1" applyBorder="1" applyProtection="1">
      <protection hidden="1"/>
    </xf>
    <xf numFmtId="0" fontId="22" fillId="7" borderId="67" xfId="4" applyFont="1" applyFill="1" applyBorder="1"/>
    <xf numFmtId="0" fontId="27" fillId="0" borderId="0" xfId="4" applyFont="1"/>
    <xf numFmtId="49" fontId="25" fillId="7" borderId="61" xfId="4" applyNumberFormat="1" applyFont="1" applyFill="1" applyBorder="1"/>
    <xf numFmtId="0" fontId="22" fillId="7" borderId="63" xfId="4" applyFont="1" applyFill="1" applyBorder="1"/>
    <xf numFmtId="0" fontId="22" fillId="7" borderId="76" xfId="4" applyFont="1" applyFill="1" applyBorder="1"/>
    <xf numFmtId="0" fontId="22" fillId="7" borderId="68" xfId="4" applyFont="1" applyFill="1" applyBorder="1"/>
    <xf numFmtId="172" fontId="22" fillId="0" borderId="73" xfId="4" applyNumberFormat="1" applyFont="1" applyBorder="1" applyProtection="1">
      <protection locked="0"/>
    </xf>
    <xf numFmtId="173" fontId="22" fillId="0" borderId="73" xfId="4" applyNumberFormat="1" applyFont="1" applyBorder="1" applyProtection="1">
      <protection locked="0"/>
    </xf>
    <xf numFmtId="0" fontId="22" fillId="0" borderId="77" xfId="4" applyFont="1" applyBorder="1"/>
    <xf numFmtId="0" fontId="22" fillId="0" borderId="78" xfId="4" applyFont="1" applyBorder="1"/>
    <xf numFmtId="38" fontId="22" fillId="0" borderId="73" xfId="4" applyNumberFormat="1" applyFont="1" applyBorder="1" applyProtection="1">
      <protection locked="0"/>
    </xf>
    <xf numFmtId="0" fontId="25" fillId="0" borderId="79" xfId="4" applyFont="1" applyBorder="1"/>
    <xf numFmtId="0" fontId="25" fillId="0" borderId="80" xfId="4" applyFont="1" applyBorder="1"/>
    <xf numFmtId="172" fontId="22" fillId="12" borderId="73" xfId="4" applyNumberFormat="1" applyFont="1" applyFill="1" applyBorder="1" applyProtection="1">
      <protection hidden="1"/>
    </xf>
    <xf numFmtId="0" fontId="22" fillId="7" borderId="58" xfId="4" applyFont="1" applyFill="1" applyBorder="1" applyAlignment="1">
      <alignment horizontal="right"/>
    </xf>
    <xf numFmtId="49" fontId="22" fillId="0" borderId="0" xfId="4" applyNumberFormat="1" applyFont="1" applyAlignment="1">
      <alignment horizontal="left"/>
    </xf>
    <xf numFmtId="49" fontId="25" fillId="7" borderId="81" xfId="4" applyNumberFormat="1" applyFont="1" applyFill="1" applyBorder="1" applyAlignment="1">
      <alignment horizontal="left"/>
    </xf>
    <xf numFmtId="0" fontId="25" fillId="7" borderId="82" xfId="4" applyFont="1" applyFill="1" applyBorder="1"/>
    <xf numFmtId="0" fontId="25" fillId="7" borderId="59" xfId="4" applyFont="1" applyFill="1" applyBorder="1"/>
    <xf numFmtId="0" fontId="22" fillId="7" borderId="0" xfId="4" applyFont="1" applyFill="1" applyAlignment="1">
      <alignment horizontal="right"/>
    </xf>
    <xf numFmtId="49" fontId="22" fillId="0" borderId="0" xfId="4" applyNumberFormat="1" applyFont="1" applyAlignment="1">
      <alignment horizontal="right"/>
    </xf>
    <xf numFmtId="49" fontId="22" fillId="0" borderId="0" xfId="4" applyNumberFormat="1" applyFont="1" applyAlignment="1">
      <alignment horizontal="right" vertical="center"/>
    </xf>
    <xf numFmtId="49" fontId="28" fillId="0" borderId="0" xfId="4" applyNumberFormat="1" applyFont="1"/>
    <xf numFmtId="49" fontId="22" fillId="0" borderId="74" xfId="4" applyNumberFormat="1" applyFont="1" applyBorder="1" applyAlignment="1">
      <alignment vertical="top"/>
    </xf>
    <xf numFmtId="0" fontId="22" fillId="0" borderId="59" xfId="4" applyFont="1" applyBorder="1" applyAlignment="1">
      <alignment vertical="top"/>
    </xf>
    <xf numFmtId="0" fontId="22" fillId="0" borderId="60" xfId="4" applyFont="1" applyBorder="1" applyAlignment="1">
      <alignment vertical="top"/>
    </xf>
    <xf numFmtId="0" fontId="22" fillId="0" borderId="74" xfId="4" applyFont="1" applyBorder="1" applyAlignment="1">
      <alignment vertical="top"/>
    </xf>
    <xf numFmtId="49" fontId="22" fillId="0" borderId="68" xfId="4" applyNumberFormat="1" applyFont="1" applyBorder="1" applyProtection="1">
      <protection locked="0"/>
    </xf>
    <xf numFmtId="0" fontId="22" fillId="0" borderId="69" xfId="4" applyFont="1" applyBorder="1" applyProtection="1">
      <protection locked="0"/>
    </xf>
    <xf numFmtId="0" fontId="22" fillId="0" borderId="70" xfId="4" applyFont="1" applyBorder="1" applyProtection="1">
      <protection locked="0"/>
    </xf>
    <xf numFmtId="0" fontId="22" fillId="0" borderId="68" xfId="4" applyFont="1" applyBorder="1" applyProtection="1">
      <protection locked="0"/>
    </xf>
    <xf numFmtId="14" fontId="22" fillId="0" borderId="68" xfId="4" applyNumberFormat="1" applyFont="1" applyBorder="1" applyProtection="1">
      <protection locked="0"/>
    </xf>
    <xf numFmtId="49" fontId="25" fillId="0" borderId="74" xfId="4" applyNumberFormat="1" applyFont="1" applyBorder="1" applyAlignment="1">
      <alignment vertical="top"/>
    </xf>
    <xf numFmtId="0" fontId="22" fillId="0" borderId="58" xfId="4" applyFont="1" applyBorder="1"/>
    <xf numFmtId="0" fontId="22" fillId="0" borderId="65" xfId="4" applyFont="1" applyBorder="1"/>
    <xf numFmtId="49" fontId="22" fillId="0" borderId="58" xfId="4" applyNumberFormat="1" applyFont="1" applyBorder="1"/>
    <xf numFmtId="49" fontId="22" fillId="0" borderId="68" xfId="4" applyNumberFormat="1" applyFont="1" applyBorder="1"/>
    <xf numFmtId="0" fontId="22" fillId="0" borderId="69" xfId="4" applyFont="1" applyBorder="1"/>
    <xf numFmtId="0" fontId="22" fillId="0" borderId="68" xfId="4" applyFont="1" applyBorder="1"/>
    <xf numFmtId="0" fontId="22" fillId="0" borderId="70" xfId="4" applyFont="1" applyBorder="1"/>
    <xf numFmtId="0" fontId="27" fillId="0" borderId="0" xfId="4" applyFont="1" applyAlignment="1">
      <alignment horizontal="right"/>
    </xf>
    <xf numFmtId="0" fontId="20" fillId="0" borderId="0" xfId="7"/>
    <xf numFmtId="49" fontId="29" fillId="0" borderId="0" xfId="4" applyNumberFormat="1" applyFont="1"/>
    <xf numFmtId="0" fontId="29" fillId="0" borderId="0" xfId="4" applyFont="1"/>
    <xf numFmtId="0" fontId="25" fillId="0" borderId="83" xfId="4" applyFont="1" applyBorder="1" applyAlignment="1" applyProtection="1">
      <alignment horizontal="centerContinuous"/>
      <protection hidden="1"/>
    </xf>
    <xf numFmtId="0" fontId="30" fillId="0" borderId="84" xfId="4" applyFont="1" applyBorder="1" applyAlignment="1" applyProtection="1">
      <alignment horizontal="centerContinuous"/>
      <protection hidden="1"/>
    </xf>
    <xf numFmtId="0" fontId="30" fillId="0" borderId="85" xfId="4" applyFont="1" applyBorder="1" applyAlignment="1" applyProtection="1">
      <alignment horizontal="centerContinuous"/>
      <protection hidden="1"/>
    </xf>
    <xf numFmtId="0" fontId="29" fillId="0" borderId="86" xfId="4" applyFont="1" applyBorder="1" applyProtection="1">
      <protection hidden="1"/>
    </xf>
    <xf numFmtId="0" fontId="29" fillId="0" borderId="87" xfId="4" applyFont="1" applyBorder="1" applyProtection="1">
      <protection hidden="1"/>
    </xf>
    <xf numFmtId="0" fontId="29" fillId="0" borderId="88" xfId="4" applyFont="1" applyBorder="1" applyProtection="1">
      <protection hidden="1"/>
    </xf>
    <xf numFmtId="0" fontId="31" fillId="0" borderId="54" xfId="4" applyFont="1" applyBorder="1"/>
    <xf numFmtId="0" fontId="3" fillId="0" borderId="0" xfId="4"/>
    <xf numFmtId="14" fontId="31" fillId="0" borderId="14" xfId="4" applyNumberFormat="1" applyFont="1" applyBorder="1" applyAlignment="1" applyProtection="1">
      <alignment horizontal="centerContinuous"/>
      <protection hidden="1"/>
    </xf>
    <xf numFmtId="0" fontId="22" fillId="0" borderId="14" xfId="4" applyFont="1" applyBorder="1" applyAlignment="1" applyProtection="1">
      <alignment horizontal="centerContinuous"/>
      <protection hidden="1"/>
    </xf>
    <xf numFmtId="0" fontId="22" fillId="0" borderId="36" xfId="4" applyFont="1" applyBorder="1" applyAlignment="1" applyProtection="1">
      <alignment horizontal="centerContinuous"/>
      <protection hidden="1"/>
    </xf>
    <xf numFmtId="0" fontId="29" fillId="0" borderId="0" xfId="4" applyFont="1" applyProtection="1">
      <protection hidden="1"/>
    </xf>
    <xf numFmtId="0" fontId="29" fillId="0" borderId="86" xfId="4" applyFont="1" applyBorder="1" applyAlignment="1" applyProtection="1">
      <alignment vertical="top"/>
      <protection hidden="1"/>
    </xf>
    <xf numFmtId="168" fontId="22" fillId="0" borderId="54" xfId="4" applyNumberFormat="1" applyFont="1" applyBorder="1" applyAlignment="1" applyProtection="1">
      <alignment horizontal="centerContinuous"/>
      <protection hidden="1"/>
    </xf>
    <xf numFmtId="0" fontId="22" fillId="0" borderId="54" xfId="4" applyFont="1" applyBorder="1" applyAlignment="1" applyProtection="1">
      <alignment horizontal="centerContinuous"/>
      <protection hidden="1"/>
    </xf>
    <xf numFmtId="169" fontId="31" fillId="0" borderId="14" xfId="4" applyNumberFormat="1" applyFont="1" applyBorder="1" applyAlignment="1" applyProtection="1">
      <alignment horizontal="centerContinuous"/>
      <protection hidden="1"/>
    </xf>
    <xf numFmtId="14" fontId="22" fillId="0" borderId="14" xfId="4" applyNumberFormat="1" applyFont="1" applyBorder="1" applyAlignment="1" applyProtection="1">
      <alignment horizontal="centerContinuous"/>
      <protection hidden="1"/>
    </xf>
    <xf numFmtId="0" fontId="32" fillId="0" borderId="0" xfId="4" applyFont="1"/>
    <xf numFmtId="0" fontId="22" fillId="0" borderId="0" xfId="4" applyFont="1" applyAlignment="1">
      <alignment horizontal="centerContinuous"/>
    </xf>
    <xf numFmtId="0" fontId="33" fillId="0" borderId="0" xfId="4" applyFont="1"/>
    <xf numFmtId="0" fontId="9" fillId="0" borderId="0" xfId="4" applyFont="1"/>
    <xf numFmtId="0" fontId="22" fillId="0" borderId="86" xfId="4" applyFont="1" applyBorder="1"/>
    <xf numFmtId="0" fontId="22" fillId="0" borderId="87" xfId="4" applyFont="1" applyBorder="1"/>
    <xf numFmtId="0" fontId="22" fillId="0" borderId="87" xfId="4" applyFont="1" applyBorder="1" applyAlignment="1">
      <alignment horizontal="centerContinuous"/>
    </xf>
    <xf numFmtId="0" fontId="22" fillId="0" borderId="88" xfId="4" applyFont="1" applyBorder="1" applyAlignment="1">
      <alignment horizontal="centerContinuous"/>
    </xf>
    <xf numFmtId="0" fontId="22" fillId="0" borderId="86" xfId="4" applyFont="1" applyBorder="1" applyAlignment="1">
      <alignment horizontal="centerContinuous"/>
    </xf>
    <xf numFmtId="1" fontId="22" fillId="0" borderId="87" xfId="4" applyNumberFormat="1" applyFont="1" applyBorder="1" applyAlignment="1">
      <alignment horizontal="centerContinuous"/>
    </xf>
    <xf numFmtId="0" fontId="31" fillId="0" borderId="88" xfId="4" applyFont="1" applyBorder="1" applyAlignment="1">
      <alignment horizontal="centerContinuous"/>
    </xf>
    <xf numFmtId="0" fontId="22" fillId="0" borderId="57" xfId="4" applyFont="1" applyBorder="1"/>
    <xf numFmtId="0" fontId="22" fillId="0" borderId="54" xfId="4" applyFont="1" applyBorder="1" applyAlignment="1">
      <alignment horizontal="centerContinuous"/>
    </xf>
    <xf numFmtId="0" fontId="22" fillId="0" borderId="36" xfId="4" applyFont="1" applyBorder="1" applyAlignment="1">
      <alignment horizontal="centerContinuous"/>
    </xf>
    <xf numFmtId="49" fontId="22" fillId="0" borderId="57" xfId="4" applyNumberFormat="1" applyFont="1" applyBorder="1" applyAlignment="1">
      <alignment horizontal="center"/>
    </xf>
    <xf numFmtId="49" fontId="22" fillId="0" borderId="54" xfId="4" applyNumberFormat="1" applyFont="1" applyBorder="1" applyAlignment="1">
      <alignment horizontal="center"/>
    </xf>
    <xf numFmtId="49" fontId="22" fillId="0" borderId="36" xfId="4" applyNumberFormat="1" applyFont="1" applyBorder="1" applyAlignment="1">
      <alignment horizontal="center"/>
    </xf>
    <xf numFmtId="1" fontId="22" fillId="0" borderId="89" xfId="4" applyNumberFormat="1" applyFont="1" applyBorder="1" applyProtection="1">
      <protection locked="0"/>
    </xf>
    <xf numFmtId="0" fontId="31" fillId="0" borderId="0" xfId="4" applyFont="1"/>
    <xf numFmtId="0" fontId="32" fillId="0" borderId="0" xfId="4" applyFont="1" applyAlignment="1">
      <alignment horizontal="right"/>
    </xf>
    <xf numFmtId="3" fontId="22" fillId="0" borderId="89" xfId="4" applyNumberFormat="1" applyFont="1" applyBorder="1" applyProtection="1">
      <protection hidden="1"/>
    </xf>
    <xf numFmtId="0" fontId="35" fillId="0" borderId="0" xfId="4" applyFont="1"/>
    <xf numFmtId="0" fontId="22" fillId="0" borderId="0" xfId="4" applyFont="1" applyAlignment="1">
      <alignment horizontal="right"/>
    </xf>
    <xf numFmtId="0" fontId="25" fillId="0" borderId="85" xfId="4" applyFont="1" applyBorder="1" applyAlignment="1" applyProtection="1">
      <alignment horizontal="centerContinuous"/>
      <protection hidden="1"/>
    </xf>
    <xf numFmtId="0" fontId="36" fillId="0" borderId="0" xfId="4" applyFont="1"/>
    <xf numFmtId="0" fontId="31" fillId="0" borderId="0" xfId="4" applyFont="1" applyProtection="1">
      <protection hidden="1"/>
    </xf>
    <xf numFmtId="0" fontId="32" fillId="0" borderId="0" xfId="4" applyFont="1" applyAlignment="1" applyProtection="1">
      <alignment horizontal="right"/>
      <protection hidden="1"/>
    </xf>
    <xf numFmtId="0" fontId="3" fillId="0" borderId="54" xfId="4" applyBorder="1" applyProtection="1">
      <protection hidden="1"/>
    </xf>
    <xf numFmtId="0" fontId="31" fillId="0" borderId="54" xfId="4" applyFont="1" applyBorder="1" applyProtection="1">
      <protection hidden="1"/>
    </xf>
    <xf numFmtId="174" fontId="31" fillId="0" borderId="14" xfId="4" applyNumberFormat="1" applyFont="1" applyBorder="1" applyAlignment="1" applyProtection="1">
      <alignment horizontal="centerContinuous"/>
      <protection hidden="1"/>
    </xf>
    <xf numFmtId="168" fontId="31" fillId="0" borderId="54" xfId="4" applyNumberFormat="1" applyFont="1" applyBorder="1" applyAlignment="1" applyProtection="1">
      <alignment horizontal="center"/>
      <protection hidden="1"/>
    </xf>
    <xf numFmtId="168" fontId="31" fillId="0" borderId="0" xfId="4" applyNumberFormat="1" applyFont="1" applyAlignment="1" applyProtection="1">
      <alignment horizontal="centerContinuous"/>
      <protection hidden="1"/>
    </xf>
    <xf numFmtId="0" fontId="31" fillId="0" borderId="0" xfId="4" applyFont="1" applyAlignment="1" applyProtection="1">
      <alignment horizontal="centerContinuous"/>
      <protection hidden="1"/>
    </xf>
    <xf numFmtId="168" fontId="31" fillId="0" borderId="0" xfId="4" applyNumberFormat="1" applyFont="1" applyAlignment="1">
      <alignment horizontal="center"/>
    </xf>
    <xf numFmtId="168" fontId="31" fillId="0" borderId="0" xfId="4" applyNumberFormat="1" applyFont="1" applyAlignment="1">
      <alignment horizontal="centerContinuous"/>
    </xf>
    <xf numFmtId="0" fontId="31" fillId="0" borderId="0" xfId="4" applyFont="1" applyAlignment="1">
      <alignment horizontal="centerContinuous"/>
    </xf>
    <xf numFmtId="169" fontId="31" fillId="0" borderId="0" xfId="4" applyNumberFormat="1" applyFont="1" applyAlignment="1">
      <alignment horizontal="centerContinuous"/>
    </xf>
    <xf numFmtId="0" fontId="37" fillId="0" borderId="0" xfId="4" applyFont="1"/>
    <xf numFmtId="0" fontId="38" fillId="0" borderId="0" xfId="4" applyFont="1"/>
    <xf numFmtId="0" fontId="28" fillId="0" borderId="0" xfId="4" applyFont="1"/>
    <xf numFmtId="0" fontId="40" fillId="0" borderId="0" xfId="4" applyFont="1"/>
    <xf numFmtId="0" fontId="31" fillId="0" borderId="86" xfId="4" applyFont="1" applyBorder="1" applyAlignment="1">
      <alignment horizontal="centerContinuous"/>
    </xf>
    <xf numFmtId="0" fontId="42" fillId="0" borderId="87" xfId="4" applyFont="1" applyBorder="1" applyAlignment="1">
      <alignment horizontal="centerContinuous"/>
    </xf>
    <xf numFmtId="0" fontId="31" fillId="0" borderId="88" xfId="4" applyFont="1" applyBorder="1"/>
    <xf numFmtId="0" fontId="32" fillId="0" borderId="86" xfId="4" applyFont="1" applyBorder="1" applyAlignment="1">
      <alignment horizontal="centerContinuous"/>
    </xf>
    <xf numFmtId="0" fontId="32" fillId="0" borderId="87" xfId="4" applyFont="1" applyBorder="1" applyAlignment="1">
      <alignment horizontal="centerContinuous"/>
    </xf>
    <xf numFmtId="0" fontId="32" fillId="0" borderId="86" xfId="4" applyFont="1" applyBorder="1" applyAlignment="1">
      <alignment horizontal="center"/>
    </xf>
    <xf numFmtId="0" fontId="32" fillId="0" borderId="88" xfId="4" applyFont="1" applyBorder="1" applyAlignment="1">
      <alignment horizontal="center"/>
    </xf>
    <xf numFmtId="0" fontId="42" fillId="0" borderId="57" xfId="4" applyFont="1" applyBorder="1" applyAlignment="1">
      <alignment horizontal="left"/>
    </xf>
    <xf numFmtId="0" fontId="42" fillId="0" borderId="54" xfId="4" applyFont="1" applyBorder="1" applyAlignment="1">
      <alignment horizontal="centerContinuous"/>
    </xf>
    <xf numFmtId="0" fontId="31" fillId="0" borderId="36" xfId="4" applyFont="1" applyBorder="1" applyAlignment="1">
      <alignment horizontal="centerContinuous"/>
    </xf>
    <xf numFmtId="0" fontId="32" fillId="0" borderId="57" xfId="4" applyFont="1" applyBorder="1" applyAlignment="1">
      <alignment horizontal="centerContinuous"/>
    </xf>
    <xf numFmtId="0" fontId="32" fillId="0" borderId="54" xfId="4" applyFont="1" applyBorder="1" applyAlignment="1">
      <alignment horizontal="centerContinuous"/>
    </xf>
    <xf numFmtId="0" fontId="32" fillId="0" borderId="31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36" xfId="4" applyFont="1" applyBorder="1" applyAlignment="1">
      <alignment horizontal="center"/>
    </xf>
    <xf numFmtId="1" fontId="31" fillId="0" borderId="85" xfId="4" applyNumberFormat="1" applyFont="1" applyBorder="1" applyProtection="1">
      <protection locked="0"/>
    </xf>
    <xf numFmtId="3" fontId="31" fillId="0" borderId="89" xfId="4" applyNumberFormat="1" applyFont="1" applyBorder="1" applyProtection="1">
      <protection hidden="1"/>
    </xf>
    <xf numFmtId="0" fontId="41" fillId="0" borderId="0" xfId="4" applyFont="1"/>
    <xf numFmtId="0" fontId="43" fillId="0" borderId="0" xfId="9"/>
    <xf numFmtId="0" fontId="12" fillId="0" borderId="0" xfId="9" applyFont="1" applyAlignment="1">
      <alignment horizontal="center"/>
    </xf>
    <xf numFmtId="0" fontId="13" fillId="0" borderId="54" xfId="9" applyFont="1" applyBorder="1"/>
    <xf numFmtId="0" fontId="12" fillId="0" borderId="54" xfId="9" applyFont="1" applyBorder="1" applyAlignment="1">
      <alignment horizontal="center"/>
    </xf>
    <xf numFmtId="0" fontId="13" fillId="0" borderId="54" xfId="9" applyFont="1" applyBorder="1" applyAlignment="1">
      <alignment horizontal="right"/>
    </xf>
    <xf numFmtId="0" fontId="13" fillId="0" borderId="0" xfId="9" applyFont="1"/>
    <xf numFmtId="0" fontId="13" fillId="0" borderId="0" xfId="9" applyFont="1" applyAlignment="1">
      <alignment horizontal="right"/>
    </xf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left"/>
    </xf>
    <xf numFmtId="164" fontId="13" fillId="0" borderId="54" xfId="10" applyNumberFormat="1" applyFont="1" applyBorder="1"/>
    <xf numFmtId="0" fontId="13" fillId="0" borderId="90" xfId="9" applyFont="1" applyBorder="1"/>
    <xf numFmtId="0" fontId="13" fillId="0" borderId="90" xfId="9" applyFont="1" applyBorder="1" applyAlignment="1">
      <alignment horizontal="center"/>
    </xf>
    <xf numFmtId="0" fontId="13" fillId="0" borderId="19" xfId="9" applyFont="1" applyBorder="1" applyAlignment="1">
      <alignment horizontal="center"/>
    </xf>
    <xf numFmtId="0" fontId="13" fillId="0" borderId="19" xfId="9" applyFont="1" applyBorder="1"/>
    <xf numFmtId="0" fontId="13" fillId="0" borderId="14" xfId="9" applyFont="1" applyBorder="1" applyAlignment="1">
      <alignment horizontal="center"/>
    </xf>
    <xf numFmtId="0" fontId="13" fillId="13" borderId="14" xfId="9" applyFont="1" applyFill="1" applyBorder="1"/>
    <xf numFmtId="164" fontId="13" fillId="0" borderId="14" xfId="10" applyNumberFormat="1" applyFont="1" applyBorder="1"/>
    <xf numFmtId="44" fontId="13" fillId="0" borderId="14" xfId="11" applyFont="1" applyBorder="1"/>
    <xf numFmtId="0" fontId="3" fillId="0" borderId="0" xfId="9" applyFont="1" applyAlignment="1">
      <alignment horizontal="left"/>
    </xf>
    <xf numFmtId="0" fontId="13" fillId="0" borderId="14" xfId="9" applyFont="1" applyBorder="1"/>
    <xf numFmtId="175" fontId="13" fillId="0" borderId="14" xfId="11" applyNumberFormat="1" applyFont="1" applyBorder="1"/>
    <xf numFmtId="0" fontId="13" fillId="13" borderId="0" xfId="9" applyFont="1" applyFill="1"/>
    <xf numFmtId="0" fontId="13" fillId="13" borderId="89" xfId="9" applyFont="1" applyFill="1" applyBorder="1"/>
    <xf numFmtId="0" fontId="13" fillId="0" borderId="89" xfId="9" applyFont="1" applyBorder="1"/>
    <xf numFmtId="176" fontId="13" fillId="0" borderId="89" xfId="9" applyNumberFormat="1" applyFont="1" applyBorder="1"/>
    <xf numFmtId="164" fontId="13" fillId="0" borderId="89" xfId="10" applyNumberFormat="1" applyFont="1" applyBorder="1" applyAlignment="1">
      <alignment horizontal="center"/>
    </xf>
    <xf numFmtId="43" fontId="13" fillId="0" borderId="89" xfId="10" applyFont="1" applyBorder="1" applyAlignment="1">
      <alignment horizontal="center"/>
    </xf>
    <xf numFmtId="164" fontId="13" fillId="0" borderId="89" xfId="10" applyNumberFormat="1" applyFont="1" applyBorder="1" applyAlignment="1">
      <alignment horizontal="right"/>
    </xf>
    <xf numFmtId="6" fontId="13" fillId="13" borderId="89" xfId="9" applyNumberFormat="1" applyFont="1" applyFill="1" applyBorder="1" applyAlignment="1">
      <alignment horizontal="right"/>
    </xf>
    <xf numFmtId="0" fontId="13" fillId="0" borderId="0" xfId="9" applyFont="1" applyAlignment="1">
      <alignment horizontal="left"/>
    </xf>
    <xf numFmtId="0" fontId="13" fillId="13" borderId="89" xfId="9" applyFont="1" applyFill="1" applyBorder="1" applyAlignment="1">
      <alignment horizontal="right"/>
    </xf>
    <xf numFmtId="0" fontId="13" fillId="13" borderId="0" xfId="9" applyFont="1" applyFill="1" applyAlignment="1">
      <alignment horizontal="right"/>
    </xf>
    <xf numFmtId="6" fontId="13" fillId="13" borderId="0" xfId="9" applyNumberFormat="1" applyFont="1" applyFill="1" applyAlignment="1">
      <alignment horizontal="right"/>
    </xf>
    <xf numFmtId="164" fontId="13" fillId="0" borderId="91" xfId="9" applyNumberFormat="1" applyFont="1" applyBorder="1" applyAlignment="1">
      <alignment horizontal="right"/>
    </xf>
    <xf numFmtId="175" fontId="13" fillId="0" borderId="91" xfId="11" applyNumberFormat="1" applyFont="1" applyBorder="1" applyAlignment="1">
      <alignment horizontal="right"/>
    </xf>
    <xf numFmtId="43" fontId="13" fillId="0" borderId="0" xfId="9" applyNumberFormat="1" applyFont="1" applyAlignment="1">
      <alignment horizontal="right"/>
    </xf>
    <xf numFmtId="0" fontId="13" fillId="0" borderId="0" xfId="11" applyNumberFormat="1" applyFont="1" applyAlignment="1">
      <alignment horizontal="right"/>
    </xf>
    <xf numFmtId="43" fontId="13" fillId="0" borderId="54" xfId="9" applyNumberFormat="1" applyFont="1" applyBorder="1" applyAlignment="1">
      <alignment horizontal="right"/>
    </xf>
    <xf numFmtId="43" fontId="13" fillId="0" borderId="0" xfId="9" applyNumberFormat="1" applyFont="1" applyAlignment="1">
      <alignment horizontal="left"/>
    </xf>
    <xf numFmtId="0" fontId="5" fillId="0" borderId="0" xfId="9" applyFont="1"/>
    <xf numFmtId="0" fontId="43" fillId="0" borderId="0" xfId="9" applyAlignment="1">
      <alignment horizontal="right"/>
    </xf>
    <xf numFmtId="0" fontId="3" fillId="0" borderId="0" xfId="9" applyFont="1" applyAlignment="1">
      <alignment horizontal="right"/>
    </xf>
    <xf numFmtId="43" fontId="3" fillId="0" borderId="0" xfId="9" applyNumberFormat="1" applyFont="1" applyAlignment="1">
      <alignment horizontal="left"/>
    </xf>
    <xf numFmtId="43" fontId="3" fillId="0" borderId="0" xfId="9" applyNumberFormat="1" applyFont="1" applyAlignment="1">
      <alignment horizontal="right"/>
    </xf>
    <xf numFmtId="175" fontId="13" fillId="0" borderId="54" xfId="11" applyNumberFormat="1" applyFont="1" applyBorder="1" applyAlignment="1">
      <alignment horizontal="right"/>
    </xf>
    <xf numFmtId="164" fontId="13" fillId="0" borderId="0" xfId="10" applyNumberFormat="1" applyFont="1" applyAlignment="1">
      <alignment horizontal="center"/>
    </xf>
    <xf numFmtId="175" fontId="13" fillId="0" borderId="0" xfId="1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3" fillId="0" borderId="0" xfId="9" applyFont="1"/>
    <xf numFmtId="0" fontId="13" fillId="0" borderId="54" xfId="9" applyFont="1" applyBorder="1" applyAlignment="1">
      <alignment horizontal="left"/>
    </xf>
    <xf numFmtId="0" fontId="9" fillId="0" borderId="0" xfId="9" applyFont="1"/>
    <xf numFmtId="0" fontId="4" fillId="0" borderId="0" xfId="9" applyFont="1"/>
    <xf numFmtId="0" fontId="13" fillId="0" borderId="54" xfId="9" applyFont="1" applyBorder="1" applyAlignment="1">
      <alignment horizontal="center"/>
    </xf>
    <xf numFmtId="0" fontId="44" fillId="0" borderId="0" xfId="9" applyFont="1"/>
    <xf numFmtId="177" fontId="13" fillId="0" borderId="0" xfId="9" applyNumberFormat="1" applyFont="1"/>
    <xf numFmtId="178" fontId="13" fillId="0" borderId="0" xfId="9" applyNumberFormat="1" applyFont="1" applyAlignment="1">
      <alignment horizontal="right"/>
    </xf>
    <xf numFmtId="40" fontId="13" fillId="0" borderId="0" xfId="9" applyNumberFormat="1" applyFont="1"/>
    <xf numFmtId="0" fontId="46" fillId="0" borderId="0" xfId="9" applyFont="1"/>
    <xf numFmtId="0" fontId="47" fillId="0" borderId="0" xfId="9" applyFont="1"/>
    <xf numFmtId="179" fontId="13" fillId="0" borderId="14" xfId="11" applyNumberFormat="1" applyFont="1" applyBorder="1"/>
    <xf numFmtId="165" fontId="13" fillId="0" borderId="89" xfId="10" applyNumberFormat="1" applyFont="1" applyBorder="1" applyAlignment="1">
      <alignment horizontal="center"/>
    </xf>
    <xf numFmtId="0" fontId="47" fillId="0" borderId="0" xfId="9" applyFont="1" applyAlignment="1">
      <alignment horizontal="left"/>
    </xf>
    <xf numFmtId="0" fontId="47" fillId="0" borderId="0" xfId="9" applyFont="1" applyAlignment="1">
      <alignment horizontal="right"/>
    </xf>
    <xf numFmtId="0" fontId="48" fillId="0" borderId="0" xfId="9" applyFont="1"/>
    <xf numFmtId="14" fontId="13" fillId="0" borderId="54" xfId="9" applyNumberFormat="1" applyFont="1" applyBorder="1"/>
    <xf numFmtId="0" fontId="13" fillId="0" borderId="0" xfId="12" applyFont="1" applyProtection="1">
      <protection hidden="1"/>
    </xf>
    <xf numFmtId="0" fontId="13" fillId="0" borderId="0" xfId="12" applyFont="1" applyAlignment="1" applyProtection="1">
      <alignment horizontal="right"/>
      <protection hidden="1"/>
    </xf>
    <xf numFmtId="0" fontId="50" fillId="0" borderId="54" xfId="12" applyFont="1" applyBorder="1" applyAlignment="1">
      <alignment horizontal="left"/>
    </xf>
    <xf numFmtId="0" fontId="50" fillId="0" borderId="54" xfId="12" applyFont="1" applyBorder="1" applyAlignment="1" applyProtection="1">
      <alignment horizontal="left"/>
      <protection hidden="1"/>
    </xf>
    <xf numFmtId="0" fontId="13" fillId="0" borderId="0" xfId="12" applyFont="1" applyAlignment="1" applyProtection="1">
      <alignment horizontal="left"/>
      <protection hidden="1"/>
    </xf>
    <xf numFmtId="0" fontId="12" fillId="0" borderId="0" xfId="12" applyFont="1" applyAlignment="1" applyProtection="1">
      <alignment horizontal="centerContinuous"/>
      <protection hidden="1"/>
    </xf>
    <xf numFmtId="0" fontId="12" fillId="0" borderId="0" xfId="12" applyFont="1" applyAlignment="1" applyProtection="1">
      <alignment horizontal="right"/>
      <protection hidden="1"/>
    </xf>
    <xf numFmtId="180" fontId="51" fillId="0" borderId="0" xfId="12" applyNumberFormat="1" applyFont="1" applyAlignment="1" applyProtection="1">
      <alignment horizontal="left"/>
      <protection hidden="1"/>
    </xf>
    <xf numFmtId="181" fontId="51" fillId="0" borderId="0" xfId="12" applyNumberFormat="1" applyFont="1" applyAlignment="1" applyProtection="1">
      <alignment horizontal="left"/>
      <protection hidden="1"/>
    </xf>
    <xf numFmtId="0" fontId="13" fillId="0" borderId="0" xfId="12" applyFont="1" applyAlignment="1" applyProtection="1">
      <alignment horizontal="left" wrapText="1"/>
      <protection hidden="1"/>
    </xf>
    <xf numFmtId="0" fontId="13" fillId="0" borderId="86" xfId="12" applyFont="1" applyBorder="1" applyAlignment="1" applyProtection="1">
      <alignment horizontal="center"/>
      <protection hidden="1"/>
    </xf>
    <xf numFmtId="0" fontId="13" fillId="0" borderId="41" xfId="13" applyFont="1" applyBorder="1" applyProtection="1">
      <protection hidden="1"/>
    </xf>
    <xf numFmtId="0" fontId="13" fillId="0" borderId="41" xfId="12" applyFont="1" applyBorder="1" applyAlignment="1" applyProtection="1">
      <alignment horizontal="center"/>
      <protection hidden="1"/>
    </xf>
    <xf numFmtId="0" fontId="13" fillId="0" borderId="88" xfId="12" applyFont="1" applyBorder="1" applyProtection="1">
      <protection hidden="1"/>
    </xf>
    <xf numFmtId="0" fontId="12" fillId="0" borderId="31" xfId="12" applyFont="1" applyBorder="1" applyAlignment="1" applyProtection="1">
      <alignment horizontal="center"/>
      <protection hidden="1"/>
    </xf>
    <xf numFmtId="0" fontId="12" fillId="0" borderId="0" xfId="12" applyFont="1" applyAlignment="1" applyProtection="1">
      <alignment horizontal="center"/>
      <protection hidden="1"/>
    </xf>
    <xf numFmtId="0" fontId="12" fillId="0" borderId="30" xfId="12" applyFont="1" applyBorder="1" applyAlignment="1" applyProtection="1">
      <alignment horizontal="center"/>
      <protection hidden="1"/>
    </xf>
    <xf numFmtId="0" fontId="12" fillId="0" borderId="57" xfId="12" applyFont="1" applyBorder="1" applyAlignment="1" applyProtection="1">
      <alignment horizontal="center"/>
      <protection hidden="1"/>
    </xf>
    <xf numFmtId="0" fontId="13" fillId="0" borderId="89" xfId="13" applyFont="1" applyBorder="1" applyAlignment="1" applyProtection="1">
      <alignment horizontal="center"/>
      <protection hidden="1"/>
    </xf>
    <xf numFmtId="0" fontId="12" fillId="0" borderId="89" xfId="13" applyFont="1" applyBorder="1" applyAlignment="1" applyProtection="1">
      <alignment horizontal="center"/>
      <protection hidden="1"/>
    </xf>
    <xf numFmtId="0" fontId="12" fillId="0" borderId="54" xfId="12" applyFont="1" applyBorder="1" applyAlignment="1" applyProtection="1">
      <alignment horizontal="center"/>
      <protection hidden="1"/>
    </xf>
    <xf numFmtId="0" fontId="12" fillId="0" borderId="36" xfId="12" applyFont="1" applyBorder="1" applyAlignment="1" applyProtection="1">
      <alignment horizontal="center"/>
      <protection hidden="1"/>
    </xf>
    <xf numFmtId="181" fontId="13" fillId="0" borderId="14" xfId="12" applyNumberFormat="1" applyFont="1" applyBorder="1" applyAlignment="1" applyProtection="1">
      <alignment horizontal="right"/>
      <protection hidden="1"/>
    </xf>
    <xf numFmtId="164" fontId="13" fillId="0" borderId="36" xfId="14" applyNumberFormat="1" applyFont="1" applyBorder="1" applyProtection="1">
      <protection locked="0"/>
    </xf>
    <xf numFmtId="164" fontId="13" fillId="0" borderId="14" xfId="15" applyNumberFormat="1" applyFont="1" applyBorder="1" applyProtection="1">
      <protection locked="0"/>
    </xf>
    <xf numFmtId="0" fontId="13" fillId="0" borderId="14" xfId="12" applyFont="1" applyBorder="1" applyProtection="1">
      <protection hidden="1"/>
    </xf>
    <xf numFmtId="0" fontId="13" fillId="0" borderId="89" xfId="12" applyFont="1" applyBorder="1" applyProtection="1">
      <protection hidden="1"/>
    </xf>
    <xf numFmtId="181" fontId="13" fillId="0" borderId="19" xfId="12" applyNumberFormat="1" applyFont="1" applyBorder="1" applyProtection="1">
      <protection hidden="1"/>
    </xf>
    <xf numFmtId="0" fontId="12" fillId="0" borderId="93" xfId="12" applyFont="1" applyBorder="1" applyProtection="1">
      <protection hidden="1"/>
    </xf>
    <xf numFmtId="0" fontId="3" fillId="0" borderId="0" xfId="12"/>
    <xf numFmtId="44" fontId="13" fillId="0" borderId="0" xfId="17" applyFont="1" applyProtection="1">
      <protection locked="0"/>
    </xf>
    <xf numFmtId="0" fontId="12" fillId="0" borderId="0" xfId="12" applyFont="1" applyProtection="1">
      <protection hidden="1"/>
    </xf>
    <xf numFmtId="0" fontId="13" fillId="0" borderId="54" xfId="12" applyFont="1" applyBorder="1" applyProtection="1">
      <protection hidden="1"/>
    </xf>
    <xf numFmtId="182" fontId="52" fillId="0" borderId="0" xfId="12" applyNumberFormat="1" applyFont="1" applyProtection="1">
      <protection hidden="1"/>
    </xf>
    <xf numFmtId="0" fontId="53" fillId="0" borderId="0" xfId="12" applyFont="1" applyProtection="1">
      <protection hidden="1"/>
    </xf>
    <xf numFmtId="0" fontId="13" fillId="0" borderId="89" xfId="4" applyFont="1" applyBorder="1"/>
    <xf numFmtId="0" fontId="12" fillId="0" borderId="0" xfId="19" applyFont="1"/>
    <xf numFmtId="0" fontId="15" fillId="0" borderId="0" xfId="19" applyFont="1"/>
    <xf numFmtId="0" fontId="5" fillId="0" borderId="0" xfId="19" applyFont="1"/>
    <xf numFmtId="0" fontId="5" fillId="0" borderId="0" xfId="19" applyFont="1" applyAlignment="1">
      <alignment horizontal="centerContinuous"/>
    </xf>
    <xf numFmtId="0" fontId="4" fillId="0" borderId="0" xfId="19" applyFont="1" applyAlignment="1">
      <alignment horizontal="centerContinuous"/>
    </xf>
    <xf numFmtId="0" fontId="54" fillId="0" borderId="0" xfId="19" applyFont="1"/>
    <xf numFmtId="0" fontId="5" fillId="14" borderId="98" xfId="19" applyFont="1" applyFill="1" applyBorder="1"/>
    <xf numFmtId="0" fontId="13" fillId="0" borderId="0" xfId="19" applyFont="1"/>
    <xf numFmtId="0" fontId="4" fillId="11" borderId="18" xfId="19" applyFont="1" applyFill="1" applyBorder="1" applyAlignment="1">
      <alignment horizontal="center"/>
    </xf>
    <xf numFmtId="0" fontId="4" fillId="11" borderId="19" xfId="19" applyFont="1" applyFill="1" applyBorder="1" applyAlignment="1">
      <alignment horizontal="center"/>
    </xf>
    <xf numFmtId="0" fontId="4" fillId="11" borderId="31" xfId="19" applyFont="1" applyFill="1" applyBorder="1" applyAlignment="1">
      <alignment horizontal="center"/>
    </xf>
    <xf numFmtId="0" fontId="4" fillId="9" borderId="53" xfId="19" applyFont="1" applyFill="1" applyBorder="1" applyAlignment="1">
      <alignment horizontal="center" vertical="center"/>
    </xf>
    <xf numFmtId="0" fontId="4" fillId="9" borderId="54" xfId="19" applyFont="1" applyFill="1" applyBorder="1" applyAlignment="1">
      <alignment horizontal="center" vertical="center"/>
    </xf>
    <xf numFmtId="0" fontId="4" fillId="9" borderId="49" xfId="19" applyFont="1" applyFill="1" applyBorder="1" applyAlignment="1">
      <alignment horizontal="center" vertical="center"/>
    </xf>
    <xf numFmtId="0" fontId="12" fillId="0" borderId="0" xfId="19" applyFont="1" applyAlignment="1">
      <alignment horizontal="center"/>
    </xf>
    <xf numFmtId="0" fontId="4" fillId="11" borderId="24" xfId="19" applyFont="1" applyFill="1" applyBorder="1" applyAlignment="1">
      <alignment horizontal="center"/>
    </xf>
    <xf numFmtId="0" fontId="12" fillId="11" borderId="95" xfId="19" applyFont="1" applyFill="1" applyBorder="1" applyAlignment="1">
      <alignment horizontal="center"/>
    </xf>
    <xf numFmtId="0" fontId="4" fillId="9" borderId="23" xfId="19" applyFont="1" applyFill="1" applyBorder="1" applyAlignment="1">
      <alignment horizontal="center"/>
    </xf>
    <xf numFmtId="0" fontId="4" fillId="9" borderId="24" xfId="19" applyFont="1" applyFill="1" applyBorder="1" applyAlignment="1">
      <alignment horizontal="center"/>
    </xf>
    <xf numFmtId="0" fontId="4" fillId="9" borderId="25" xfId="19" applyFont="1" applyFill="1" applyBorder="1" applyAlignment="1">
      <alignment horizontal="center"/>
    </xf>
    <xf numFmtId="0" fontId="5" fillId="0" borderId="99" xfId="19" applyFont="1" applyBorder="1"/>
    <xf numFmtId="164" fontId="5" fillId="0" borderId="27" xfId="20" applyNumberFormat="1" applyFont="1" applyBorder="1" applyProtection="1">
      <protection locked="0"/>
    </xf>
    <xf numFmtId="164" fontId="5" fillId="0" borderId="26" xfId="20" applyNumberFormat="1" applyFont="1" applyBorder="1" applyProtection="1">
      <protection locked="0"/>
    </xf>
    <xf numFmtId="164" fontId="5" fillId="0" borderId="39" xfId="20" applyNumberFormat="1" applyFont="1" applyBorder="1" applyProtection="1">
      <protection locked="0"/>
    </xf>
    <xf numFmtId="183" fontId="5" fillId="15" borderId="13" xfId="20" applyNumberFormat="1" applyFont="1" applyFill="1" applyBorder="1"/>
    <xf numFmtId="183" fontId="5" fillId="15" borderId="14" xfId="20" applyNumberFormat="1" applyFont="1" applyFill="1" applyBorder="1"/>
    <xf numFmtId="184" fontId="5" fillId="15" borderId="15" xfId="20" applyNumberFormat="1" applyFont="1" applyFill="1" applyBorder="1"/>
    <xf numFmtId="0" fontId="5" fillId="0" borderId="100" xfId="19" applyFont="1" applyBorder="1"/>
    <xf numFmtId="164" fontId="5" fillId="0" borderId="36" xfId="20" applyNumberFormat="1" applyFont="1" applyBorder="1" applyProtection="1">
      <protection locked="0"/>
    </xf>
    <xf numFmtId="164" fontId="5" fillId="0" borderId="57" xfId="20" applyNumberFormat="1" applyFont="1" applyBorder="1" applyProtection="1">
      <protection locked="0"/>
    </xf>
    <xf numFmtId="164" fontId="5" fillId="0" borderId="17" xfId="20" applyNumberFormat="1" applyFont="1" applyBorder="1" applyProtection="1">
      <protection locked="0"/>
    </xf>
    <xf numFmtId="185" fontId="5" fillId="15" borderId="16" xfId="20" applyNumberFormat="1" applyFont="1" applyFill="1" applyBorder="1"/>
    <xf numFmtId="185" fontId="5" fillId="15" borderId="89" xfId="20" applyNumberFormat="1" applyFont="1" applyFill="1" applyBorder="1"/>
    <xf numFmtId="184" fontId="5" fillId="15" borderId="17" xfId="20" applyNumberFormat="1" applyFont="1" applyFill="1" applyBorder="1"/>
    <xf numFmtId="164" fontId="5" fillId="0" borderId="57" xfId="20" applyNumberFormat="1" applyFont="1" applyBorder="1" applyAlignment="1" applyProtection="1">
      <alignment horizontal="right"/>
      <protection locked="0"/>
    </xf>
    <xf numFmtId="164" fontId="5" fillId="0" borderId="17" xfId="20" applyNumberFormat="1" applyFont="1" applyBorder="1" applyAlignment="1" applyProtection="1">
      <alignment horizontal="right"/>
      <protection locked="0"/>
    </xf>
    <xf numFmtId="185" fontId="5" fillId="0" borderId="57" xfId="20" applyNumberFormat="1" applyFont="1" applyBorder="1" applyAlignment="1" applyProtection="1">
      <alignment horizontal="right"/>
      <protection locked="0"/>
    </xf>
    <xf numFmtId="185" fontId="5" fillId="15" borderId="13" xfId="20" applyNumberFormat="1" applyFont="1" applyFill="1" applyBorder="1"/>
    <xf numFmtId="185" fontId="5" fillId="15" borderId="14" xfId="20" applyNumberFormat="1" applyFont="1" applyFill="1" applyBorder="1"/>
    <xf numFmtId="3" fontId="13" fillId="0" borderId="89" xfId="4" applyNumberFormat="1" applyFont="1" applyBorder="1" applyAlignment="1">
      <alignment horizontal="right"/>
    </xf>
    <xf numFmtId="164" fontId="13" fillId="0" borderId="54" xfId="20" applyNumberFormat="1" applyFont="1" applyBorder="1" applyAlignment="1" applyProtection="1">
      <alignment horizontal="right"/>
      <protection locked="0"/>
    </xf>
    <xf numFmtId="164" fontId="13" fillId="0" borderId="17" xfId="20" applyNumberFormat="1" applyFont="1" applyBorder="1" applyAlignment="1" applyProtection="1">
      <alignment horizontal="right"/>
      <protection locked="0"/>
    </xf>
    <xf numFmtId="0" fontId="4" fillId="14" borderId="98" xfId="19" applyFont="1" applyFill="1" applyBorder="1" applyAlignment="1">
      <alignment horizontal="right"/>
    </xf>
    <xf numFmtId="185" fontId="4" fillId="9" borderId="33" xfId="20" applyNumberFormat="1" applyFont="1" applyFill="1" applyBorder="1"/>
    <xf numFmtId="185" fontId="4" fillId="9" borderId="34" xfId="20" applyNumberFormat="1" applyFont="1" applyFill="1" applyBorder="1"/>
    <xf numFmtId="184" fontId="4" fillId="9" borderId="35" xfId="20" applyNumberFormat="1" applyFont="1" applyFill="1" applyBorder="1"/>
    <xf numFmtId="0" fontId="4" fillId="0" borderId="0" xfId="19" applyFont="1"/>
    <xf numFmtId="0" fontId="56" fillId="0" borderId="0" xfId="19" applyFont="1"/>
    <xf numFmtId="184" fontId="4" fillId="0" borderId="0" xfId="18" applyNumberFormat="1" applyFont="1"/>
    <xf numFmtId="0" fontId="4" fillId="9" borderId="89" xfId="19" applyFont="1" applyFill="1" applyBorder="1"/>
    <xf numFmtId="0" fontId="4" fillId="15" borderId="90" xfId="19" applyFont="1" applyFill="1" applyBorder="1" applyAlignment="1">
      <alignment horizontal="center"/>
    </xf>
    <xf numFmtId="0" fontId="4" fillId="15" borderId="41" xfId="19" applyFont="1" applyFill="1" applyBorder="1" applyAlignment="1">
      <alignment horizontal="center"/>
    </xf>
    <xf numFmtId="0" fontId="4" fillId="15" borderId="88" xfId="19" applyFont="1" applyFill="1" applyBorder="1" applyAlignment="1">
      <alignment horizontal="center" vertical="center"/>
    </xf>
    <xf numFmtId="0" fontId="4" fillId="5" borderId="90" xfId="19" applyFont="1" applyFill="1" applyBorder="1" applyAlignment="1">
      <alignment horizontal="center"/>
    </xf>
    <xf numFmtId="0" fontId="4" fillId="5" borderId="41" xfId="19" applyFont="1" applyFill="1" applyBorder="1" applyAlignment="1">
      <alignment horizontal="center"/>
    </xf>
    <xf numFmtId="0" fontId="4" fillId="5" borderId="90" xfId="19" applyFont="1" applyFill="1" applyBorder="1" applyAlignment="1">
      <alignment horizontal="center" vertical="center"/>
    </xf>
    <xf numFmtId="0" fontId="4" fillId="0" borderId="0" xfId="19" applyFont="1" applyAlignment="1">
      <alignment horizontal="center"/>
    </xf>
    <xf numFmtId="0" fontId="4" fillId="15" borderId="14" xfId="19" applyFont="1" applyFill="1" applyBorder="1"/>
    <xf numFmtId="0" fontId="4" fillId="15" borderId="14" xfId="19" applyFont="1" applyFill="1" applyBorder="1" applyAlignment="1">
      <alignment horizontal="center"/>
    </xf>
    <xf numFmtId="0" fontId="4" fillId="15" borderId="54" xfId="19" applyFont="1" applyFill="1" applyBorder="1" applyAlignment="1">
      <alignment horizontal="center"/>
    </xf>
    <xf numFmtId="0" fontId="4" fillId="15" borderId="36" xfId="19" applyFont="1" applyFill="1" applyBorder="1" applyAlignment="1">
      <alignment horizontal="center" vertical="center"/>
    </xf>
    <xf numFmtId="0" fontId="4" fillId="5" borderId="14" xfId="19" applyFont="1" applyFill="1" applyBorder="1" applyAlignment="1">
      <alignment horizontal="center"/>
    </xf>
    <xf numFmtId="0" fontId="4" fillId="5" borderId="54" xfId="19" applyFont="1" applyFill="1" applyBorder="1" applyAlignment="1">
      <alignment horizontal="center"/>
    </xf>
    <xf numFmtId="0" fontId="4" fillId="5" borderId="14" xfId="19" applyFont="1" applyFill="1" applyBorder="1" applyAlignment="1">
      <alignment horizontal="center" vertical="center"/>
    </xf>
    <xf numFmtId="0" fontId="5" fillId="0" borderId="57" xfId="19" applyFont="1" applyBorder="1"/>
    <xf numFmtId="3" fontId="5" fillId="0" borderId="89" xfId="19" applyNumberFormat="1" applyFont="1" applyBorder="1" applyAlignment="1">
      <alignment horizontal="right"/>
    </xf>
    <xf numFmtId="164" fontId="5" fillId="0" borderId="89" xfId="20" applyNumberFormat="1" applyFont="1" applyBorder="1"/>
    <xf numFmtId="164" fontId="5" fillId="15" borderId="89" xfId="20" applyNumberFormat="1" applyFont="1" applyFill="1" applyBorder="1"/>
    <xf numFmtId="164" fontId="5" fillId="5" borderId="89" xfId="20" applyNumberFormat="1" applyFont="1" applyFill="1" applyBorder="1"/>
    <xf numFmtId="164" fontId="5" fillId="0" borderId="0" xfId="19" applyNumberFormat="1" applyFont="1"/>
    <xf numFmtId="0" fontId="5" fillId="0" borderId="83" xfId="19" applyFont="1" applyBorder="1"/>
    <xf numFmtId="164" fontId="5" fillId="0" borderId="14" xfId="20" applyNumberFormat="1" applyFont="1" applyBorder="1" applyProtection="1">
      <protection locked="0"/>
    </xf>
    <xf numFmtId="0" fontId="5" fillId="0" borderId="89" xfId="20" applyNumberFormat="1" applyFont="1" applyBorder="1"/>
    <xf numFmtId="3" fontId="5" fillId="0" borderId="89" xfId="20" applyNumberFormat="1" applyFont="1" applyBorder="1" applyProtection="1">
      <protection locked="0"/>
    </xf>
    <xf numFmtId="3" fontId="5" fillId="0" borderId="83" xfId="19" applyNumberFormat="1" applyFont="1" applyBorder="1"/>
    <xf numFmtId="3" fontId="5" fillId="0" borderId="89" xfId="20" applyNumberFormat="1" applyFont="1" applyBorder="1"/>
    <xf numFmtId="0" fontId="5" fillId="0" borderId="86" xfId="19" applyFont="1" applyBorder="1"/>
    <xf numFmtId="164" fontId="5" fillId="15" borderId="83" xfId="20" applyNumberFormat="1" applyFont="1" applyFill="1" applyBorder="1"/>
    <xf numFmtId="3" fontId="5" fillId="0" borderId="89" xfId="4" applyNumberFormat="1" applyFont="1" applyBorder="1" applyAlignment="1">
      <alignment horizontal="right"/>
    </xf>
    <xf numFmtId="164" fontId="5" fillId="0" borderId="85" xfId="20" applyNumberFormat="1" applyFont="1" applyBorder="1"/>
    <xf numFmtId="3" fontId="5" fillId="0" borderId="89" xfId="19" applyNumberFormat="1" applyFont="1" applyBorder="1"/>
    <xf numFmtId="164" fontId="5" fillId="0" borderId="89" xfId="20" applyNumberFormat="1" applyFont="1" applyBorder="1" applyProtection="1">
      <protection locked="0"/>
    </xf>
    <xf numFmtId="3" fontId="5" fillId="0" borderId="0" xfId="19" applyNumberFormat="1" applyFont="1" applyAlignment="1">
      <alignment horizontal="right"/>
    </xf>
    <xf numFmtId="164" fontId="5" fillId="0" borderId="90" xfId="20" applyNumberFormat="1" applyFont="1" applyBorder="1"/>
    <xf numFmtId="3" fontId="13" fillId="0" borderId="89" xfId="4" applyNumberFormat="1" applyFont="1" applyBorder="1"/>
    <xf numFmtId="0" fontId="13" fillId="2" borderId="0" xfId="4" applyFont="1" applyFill="1" applyAlignment="1">
      <alignment horizontal="right"/>
    </xf>
    <xf numFmtId="3" fontId="13" fillId="2" borderId="89" xfId="4" applyNumberFormat="1" applyFont="1" applyFill="1" applyBorder="1" applyAlignment="1">
      <alignment horizontal="right"/>
    </xf>
    <xf numFmtId="164" fontId="5" fillId="0" borderId="14" xfId="20" applyNumberFormat="1" applyFont="1" applyBorder="1"/>
    <xf numFmtId="0" fontId="4" fillId="9" borderId="89" xfId="19" applyFont="1" applyFill="1" applyBorder="1" applyAlignment="1">
      <alignment horizontal="right"/>
    </xf>
    <xf numFmtId="164" fontId="4" fillId="9" borderId="89" xfId="20" applyNumberFormat="1" applyFont="1" applyFill="1" applyBorder="1"/>
    <xf numFmtId="164" fontId="4" fillId="5" borderId="89" xfId="20" applyNumberFormat="1" applyFont="1" applyFill="1" applyBorder="1"/>
    <xf numFmtId="0" fontId="5" fillId="8" borderId="0" xfId="19" applyFont="1" applyFill="1"/>
    <xf numFmtId="0" fontId="5" fillId="9" borderId="0" xfId="19" applyFont="1" applyFill="1"/>
    <xf numFmtId="4" fontId="4" fillId="8" borderId="103" xfId="19" applyNumberFormat="1" applyFont="1" applyFill="1" applyBorder="1" applyAlignment="1">
      <alignment horizontal="center"/>
    </xf>
    <xf numFmtId="0" fontId="4" fillId="9" borderId="94" xfId="19" applyFont="1" applyFill="1" applyBorder="1"/>
    <xf numFmtId="4" fontId="4" fillId="8" borderId="94" xfId="19" applyNumberFormat="1" applyFont="1" applyFill="1" applyBorder="1" applyAlignment="1">
      <alignment horizontal="center"/>
    </xf>
    <xf numFmtId="0" fontId="4" fillId="9" borderId="94" xfId="19" applyFont="1" applyFill="1" applyBorder="1" applyAlignment="1">
      <alignment horizontal="center"/>
    </xf>
    <xf numFmtId="4" fontId="4" fillId="8" borderId="25" xfId="19" applyNumberFormat="1" applyFont="1" applyFill="1" applyBorder="1" applyAlignment="1">
      <alignment horizontal="center"/>
    </xf>
    <xf numFmtId="4" fontId="4" fillId="9" borderId="96" xfId="19" applyNumberFormat="1" applyFont="1" applyFill="1" applyBorder="1" applyAlignment="1">
      <alignment horizontal="center"/>
    </xf>
    <xf numFmtId="4" fontId="4" fillId="8" borderId="96" xfId="19" applyNumberFormat="1" applyFont="1" applyFill="1" applyBorder="1" applyAlignment="1">
      <alignment horizontal="center" vertical="center"/>
    </xf>
    <xf numFmtId="0" fontId="4" fillId="9" borderId="96" xfId="19" applyFont="1" applyFill="1" applyBorder="1" applyAlignment="1">
      <alignment horizontal="center" vertical="center"/>
    </xf>
    <xf numFmtId="4" fontId="5" fillId="0" borderId="14" xfId="20" applyNumberFormat="1" applyFont="1" applyBorder="1" applyProtection="1">
      <protection locked="0"/>
    </xf>
    <xf numFmtId="4" fontId="5" fillId="0" borderId="14" xfId="19" applyNumberFormat="1" applyFont="1" applyBorder="1"/>
    <xf numFmtId="4" fontId="5" fillId="0" borderId="14" xfId="20" applyNumberFormat="1" applyFont="1" applyBorder="1"/>
    <xf numFmtId="4" fontId="5" fillId="0" borderId="57" xfId="19" applyNumberFormat="1" applyFont="1" applyBorder="1"/>
    <xf numFmtId="4" fontId="5" fillId="0" borderId="13" xfId="19" applyNumberFormat="1" applyFont="1" applyBorder="1" applyAlignment="1">
      <alignment horizontal="right"/>
    </xf>
    <xf numFmtId="4" fontId="5" fillId="0" borderId="15" xfId="19" applyNumberFormat="1" applyFont="1" applyBorder="1"/>
    <xf numFmtId="4" fontId="4" fillId="16" borderId="54" xfId="20" applyNumberFormat="1" applyFont="1" applyFill="1" applyBorder="1"/>
    <xf numFmtId="4" fontId="4" fillId="15" borderId="99" xfId="19" applyNumberFormat="1" applyFont="1" applyFill="1" applyBorder="1"/>
    <xf numFmtId="4" fontId="5" fillId="0" borderId="89" xfId="20" applyNumberFormat="1" applyFont="1" applyBorder="1" applyProtection="1">
      <protection locked="0"/>
    </xf>
    <xf numFmtId="4" fontId="5" fillId="0" borderId="89" xfId="19" applyNumberFormat="1" applyFont="1" applyBorder="1"/>
    <xf numFmtId="4" fontId="5" fillId="0" borderId="89" xfId="20" applyNumberFormat="1" applyFont="1" applyBorder="1"/>
    <xf numFmtId="4" fontId="5" fillId="0" borderId="83" xfId="19" applyNumberFormat="1" applyFont="1" applyBorder="1"/>
    <xf numFmtId="4" fontId="5" fillId="0" borderId="16" xfId="20" applyNumberFormat="1" applyFont="1" applyBorder="1"/>
    <xf numFmtId="4" fontId="5" fillId="0" borderId="17" xfId="19" applyNumberFormat="1" applyFont="1" applyBorder="1"/>
    <xf numFmtId="4" fontId="4" fillId="16" borderId="84" xfId="20" applyNumberFormat="1" applyFont="1" applyFill="1" applyBorder="1"/>
    <xf numFmtId="4" fontId="4" fillId="15" borderId="100" xfId="19" applyNumberFormat="1" applyFont="1" applyFill="1" applyBorder="1"/>
    <xf numFmtId="4" fontId="13" fillId="2" borderId="89" xfId="4" applyNumberFormat="1" applyFont="1" applyFill="1" applyBorder="1" applyAlignment="1">
      <alignment horizontal="right"/>
    </xf>
    <xf numFmtId="4" fontId="13" fillId="2" borderId="89" xfId="6" applyNumberFormat="1" applyFont="1" applyFill="1" applyBorder="1"/>
    <xf numFmtId="4" fontId="13" fillId="2" borderId="83" xfId="4" applyNumberFormat="1" applyFont="1" applyFill="1" applyBorder="1"/>
    <xf numFmtId="0" fontId="5" fillId="0" borderId="31" xfId="19" applyFont="1" applyBorder="1"/>
    <xf numFmtId="4" fontId="13" fillId="2" borderId="90" xfId="4" applyNumberFormat="1" applyFont="1" applyFill="1" applyBorder="1" applyAlignment="1">
      <alignment horizontal="right"/>
    </xf>
    <xf numFmtId="4" fontId="13" fillId="2" borderId="90" xfId="4" applyNumberFormat="1" applyFont="1" applyFill="1" applyBorder="1"/>
    <xf numFmtId="4" fontId="13" fillId="2" borderId="86" xfId="4" applyNumberFormat="1" applyFont="1" applyFill="1" applyBorder="1"/>
    <xf numFmtId="4" fontId="5" fillId="0" borderId="105" xfId="20" applyNumberFormat="1" applyFont="1" applyBorder="1"/>
    <xf numFmtId="4" fontId="5" fillId="0" borderId="90" xfId="19" applyNumberFormat="1" applyFont="1" applyBorder="1"/>
    <xf numFmtId="4" fontId="5" fillId="0" borderId="90" xfId="20" applyNumberFormat="1" applyFont="1" applyBorder="1"/>
    <xf numFmtId="4" fontId="5" fillId="0" borderId="106" xfId="19" applyNumberFormat="1" applyFont="1" applyBorder="1"/>
    <xf numFmtId="4" fontId="4" fillId="16" borderId="41" xfId="20" applyNumberFormat="1" applyFont="1" applyFill="1" applyBorder="1"/>
    <xf numFmtId="4" fontId="4" fillId="15" borderId="104" xfId="19" applyNumberFormat="1" applyFont="1" applyFill="1" applyBorder="1"/>
    <xf numFmtId="0" fontId="4" fillId="8" borderId="50" xfId="19" applyFont="1" applyFill="1" applyBorder="1" applyAlignment="1">
      <alignment horizontal="right"/>
    </xf>
    <xf numFmtId="4" fontId="4" fillId="8" borderId="10" xfId="20" applyNumberFormat="1" applyFont="1" applyFill="1" applyBorder="1"/>
    <xf numFmtId="4" fontId="4" fillId="8" borderId="107" xfId="20" applyNumberFormat="1" applyFont="1" applyFill="1" applyBorder="1"/>
    <xf numFmtId="4" fontId="4" fillId="8" borderId="11" xfId="20" applyNumberFormat="1" applyFont="1" applyFill="1" applyBorder="1"/>
    <xf numFmtId="4" fontId="4" fillId="8" borderId="51" xfId="20" applyNumberFormat="1" applyFont="1" applyFill="1" applyBorder="1"/>
    <xf numFmtId="4" fontId="4" fillId="9" borderId="10" xfId="20" applyNumberFormat="1" applyFont="1" applyFill="1" applyBorder="1"/>
    <xf numFmtId="4" fontId="4" fillId="9" borderId="11" xfId="20" applyNumberFormat="1" applyFont="1" applyFill="1" applyBorder="1"/>
    <xf numFmtId="4" fontId="4" fillId="9" borderId="12" xfId="20" applyNumberFormat="1" applyFont="1" applyFill="1" applyBorder="1"/>
    <xf numFmtId="4" fontId="4" fillId="8" borderId="52" xfId="19" applyNumberFormat="1" applyFont="1" applyFill="1" applyBorder="1"/>
    <xf numFmtId="4" fontId="4" fillId="9" borderId="98" xfId="19" applyNumberFormat="1" applyFont="1" applyFill="1" applyBorder="1"/>
    <xf numFmtId="0" fontId="4" fillId="0" borderId="0" xfId="19" applyFont="1" applyAlignment="1">
      <alignment horizontal="right"/>
    </xf>
    <xf numFmtId="4" fontId="4" fillId="0" borderId="0" xfId="20" applyNumberFormat="1" applyFont="1"/>
    <xf numFmtId="4" fontId="4" fillId="0" borderId="0" xfId="19" applyNumberFormat="1" applyFont="1"/>
    <xf numFmtId="0" fontId="4" fillId="0" borderId="31" xfId="19" applyFont="1" applyBorder="1" applyAlignment="1">
      <alignment horizontal="center"/>
    </xf>
    <xf numFmtId="0" fontId="4" fillId="5" borderId="19" xfId="19" applyFont="1" applyFill="1" applyBorder="1" applyAlignment="1">
      <alignment horizontal="center"/>
    </xf>
    <xf numFmtId="0" fontId="4" fillId="0" borderId="20" xfId="19" applyFont="1" applyBorder="1" applyAlignment="1">
      <alignment horizontal="center"/>
    </xf>
    <xf numFmtId="0" fontId="4" fillId="16" borderId="98" xfId="19" applyFont="1" applyFill="1" applyBorder="1" applyAlignment="1">
      <alignment horizontal="center"/>
    </xf>
    <xf numFmtId="4" fontId="4" fillId="16" borderId="98" xfId="19" applyNumberFormat="1" applyFont="1" applyFill="1" applyBorder="1" applyAlignment="1">
      <alignment horizontal="center"/>
    </xf>
    <xf numFmtId="0" fontId="5" fillId="0" borderId="28" xfId="19" applyFont="1" applyBorder="1" applyAlignment="1">
      <alignment horizontal="right"/>
    </xf>
    <xf numFmtId="0" fontId="4" fillId="8" borderId="28" xfId="19" applyFont="1" applyFill="1" applyBorder="1" applyAlignment="1">
      <alignment horizontal="center"/>
    </xf>
    <xf numFmtId="0" fontId="4" fillId="9" borderId="39" xfId="19" applyFont="1" applyFill="1" applyBorder="1" applyAlignment="1">
      <alignment horizontal="center"/>
    </xf>
    <xf numFmtId="4" fontId="5" fillId="2" borderId="89" xfId="20" applyNumberFormat="1" applyFont="1" applyFill="1" applyBorder="1" applyProtection="1">
      <protection locked="0"/>
    </xf>
    <xf numFmtId="43" fontId="5" fillId="0" borderId="20" xfId="20" applyFont="1" applyBorder="1"/>
    <xf numFmtId="4" fontId="5" fillId="0" borderId="99" xfId="19" applyNumberFormat="1" applyFont="1" applyBorder="1"/>
    <xf numFmtId="0" fontId="5" fillId="0" borderId="43" xfId="19" applyFont="1" applyBorder="1" applyAlignment="1">
      <alignment horizontal="left"/>
    </xf>
    <xf numFmtId="0" fontId="5" fillId="0" borderId="85" xfId="19" applyFont="1" applyBorder="1" applyAlignment="1">
      <alignment horizontal="right"/>
    </xf>
    <xf numFmtId="4" fontId="5" fillId="8" borderId="89" xfId="19" applyNumberFormat="1" applyFont="1" applyFill="1" applyBorder="1"/>
    <xf numFmtId="4" fontId="5" fillId="9" borderId="17" xfId="19" applyNumberFormat="1" applyFont="1" applyFill="1" applyBorder="1"/>
    <xf numFmtId="43" fontId="5" fillId="0" borderId="31" xfId="20" applyFont="1" applyBorder="1"/>
    <xf numFmtId="4" fontId="5" fillId="0" borderId="100" xfId="19" applyNumberFormat="1" applyFont="1" applyBorder="1"/>
    <xf numFmtId="0" fontId="4" fillId="5" borderId="46" xfId="19" applyFont="1" applyFill="1" applyBorder="1" applyAlignment="1">
      <alignment horizontal="left"/>
    </xf>
    <xf numFmtId="0" fontId="4" fillId="5" borderId="47" xfId="19" applyFont="1" applyFill="1" applyBorder="1" applyAlignment="1">
      <alignment horizontal="right"/>
    </xf>
    <xf numFmtId="0" fontId="5" fillId="5" borderId="8" xfId="19" applyFont="1" applyFill="1" applyBorder="1" applyAlignment="1">
      <alignment horizontal="right"/>
    </xf>
    <xf numFmtId="0" fontId="5" fillId="5" borderId="8" xfId="19" applyFont="1" applyFill="1" applyBorder="1"/>
    <xf numFmtId="4" fontId="5" fillId="5" borderId="35" xfId="19" applyNumberFormat="1" applyFont="1" applyFill="1" applyBorder="1"/>
    <xf numFmtId="0" fontId="5" fillId="0" borderId="44" xfId="19" applyFont="1" applyBorder="1" applyAlignment="1">
      <alignment horizontal="left"/>
    </xf>
    <xf numFmtId="4" fontId="5" fillId="0" borderId="45" xfId="19" applyNumberFormat="1" applyFont="1" applyBorder="1"/>
    <xf numFmtId="0" fontId="4" fillId="8" borderId="50" xfId="19" applyFont="1" applyFill="1" applyBorder="1" applyAlignment="1">
      <alignment horizontal="left"/>
    </xf>
    <xf numFmtId="0" fontId="5" fillId="8" borderId="51" xfId="19" applyFont="1" applyFill="1" applyBorder="1" applyAlignment="1">
      <alignment horizontal="center"/>
    </xf>
    <xf numFmtId="4" fontId="5" fillId="8" borderId="52" xfId="19" applyNumberFormat="1" applyFont="1" applyFill="1" applyBorder="1"/>
    <xf numFmtId="0" fontId="5" fillId="8" borderId="52" xfId="19" applyFont="1" applyFill="1" applyBorder="1" applyAlignment="1">
      <alignment horizontal="center"/>
    </xf>
    <xf numFmtId="0" fontId="5" fillId="0" borderId="7" xfId="19" applyFont="1" applyBorder="1" applyAlignment="1">
      <alignment horizontal="left"/>
    </xf>
    <xf numFmtId="0" fontId="5" fillId="0" borderId="8" xfId="19" applyFont="1" applyBorder="1"/>
    <xf numFmtId="0" fontId="4" fillId="8" borderId="50" xfId="19" applyFont="1" applyFill="1" applyBorder="1"/>
    <xf numFmtId="0" fontId="4" fillId="8" borderId="51" xfId="19" applyFont="1" applyFill="1" applyBorder="1" applyAlignment="1">
      <alignment horizontal="right"/>
    </xf>
    <xf numFmtId="39" fontId="5" fillId="0" borderId="100" xfId="21" applyNumberFormat="1" applyFont="1" applyBorder="1" applyAlignment="1">
      <alignment horizontal="right"/>
    </xf>
    <xf numFmtId="0" fontId="5" fillId="0" borderId="0" xfId="19" applyFont="1" applyAlignment="1">
      <alignment horizontal="left"/>
    </xf>
    <xf numFmtId="43" fontId="4" fillId="0" borderId="0" xfId="19" applyNumberFormat="1" applyFont="1"/>
    <xf numFmtId="3" fontId="5" fillId="0" borderId="0" xfId="19" applyNumberFormat="1" applyFont="1" applyAlignment="1">
      <alignment horizontal="left"/>
    </xf>
    <xf numFmtId="4" fontId="13" fillId="0" borderId="0" xfId="4" applyNumberFormat="1" applyFont="1" applyAlignment="1">
      <alignment horizontal="right"/>
    </xf>
    <xf numFmtId="179" fontId="4" fillId="0" borderId="0" xfId="21" applyNumberFormat="1" applyFont="1" applyAlignment="1">
      <alignment horizontal="left"/>
    </xf>
    <xf numFmtId="0" fontId="4" fillId="5" borderId="10" xfId="19" applyFont="1" applyFill="1" applyBorder="1" applyAlignment="1">
      <alignment horizontal="right"/>
    </xf>
    <xf numFmtId="4" fontId="4" fillId="5" borderId="11" xfId="20" applyNumberFormat="1" applyFont="1" applyFill="1" applyBorder="1"/>
    <xf numFmtId="43" fontId="4" fillId="0" borderId="20" xfId="20" applyFont="1" applyBorder="1"/>
    <xf numFmtId="0" fontId="5" fillId="8" borderId="96" xfId="19" applyFont="1" applyFill="1" applyBorder="1"/>
    <xf numFmtId="4" fontId="4" fillId="8" borderId="98" xfId="19" applyNumberFormat="1" applyFont="1" applyFill="1" applyBorder="1"/>
    <xf numFmtId="176" fontId="5" fillId="0" borderId="0" xfId="19" applyNumberFormat="1" applyFont="1" applyAlignment="1">
      <alignment horizontal="center"/>
    </xf>
    <xf numFmtId="4" fontId="5" fillId="0" borderId="0" xfId="19" applyNumberFormat="1" applyFont="1"/>
    <xf numFmtId="43" fontId="5" fillId="0" borderId="0" xfId="19" applyNumberFormat="1" applyFont="1"/>
    <xf numFmtId="0" fontId="57" fillId="0" borderId="0" xfId="19" applyFont="1"/>
    <xf numFmtId="43" fontId="5" fillId="0" borderId="0" xfId="20" applyFont="1" applyAlignment="1">
      <alignment horizontal="right"/>
    </xf>
    <xf numFmtId="2" fontId="5" fillId="0" borderId="0" xfId="19" applyNumberFormat="1" applyFont="1"/>
    <xf numFmtId="186" fontId="4" fillId="0" borderId="0" xfId="19" applyNumberFormat="1" applyFont="1" applyAlignment="1">
      <alignment horizontal="center"/>
    </xf>
    <xf numFmtId="0" fontId="5" fillId="14" borderId="51" xfId="19" applyFont="1" applyFill="1" applyBorder="1"/>
    <xf numFmtId="0" fontId="4" fillId="11" borderId="44" xfId="19" applyFont="1" applyFill="1" applyBorder="1" applyAlignment="1">
      <alignment horizontal="center"/>
    </xf>
    <xf numFmtId="0" fontId="4" fillId="14" borderId="7" xfId="19" applyFont="1" applyFill="1" applyBorder="1" applyAlignment="1">
      <alignment horizontal="right"/>
    </xf>
    <xf numFmtId="3" fontId="5" fillId="0" borderId="36" xfId="4" applyNumberFormat="1" applyFont="1" applyBorder="1" applyAlignment="1">
      <alignment horizontal="right"/>
    </xf>
    <xf numFmtId="0" fontId="4" fillId="11" borderId="7" xfId="19" applyFont="1" applyFill="1" applyBorder="1" applyAlignment="1">
      <alignment horizontal="center"/>
    </xf>
    <xf numFmtId="0" fontId="4" fillId="11" borderId="23" xfId="19" applyFont="1" applyFill="1" applyBorder="1" applyAlignment="1">
      <alignment horizontal="center"/>
    </xf>
    <xf numFmtId="164" fontId="4" fillId="14" borderId="23" xfId="20" applyNumberFormat="1" applyFont="1" applyFill="1" applyBorder="1"/>
    <xf numFmtId="164" fontId="4" fillId="14" borderId="95" xfId="20" applyNumberFormat="1" applyFont="1" applyFill="1" applyBorder="1"/>
    <xf numFmtId="164" fontId="4" fillId="14" borderId="25" xfId="20" applyNumberFormat="1" applyFont="1" applyFill="1" applyBorder="1"/>
    <xf numFmtId="3" fontId="13" fillId="0" borderId="47" xfId="4" applyNumberFormat="1" applyFont="1" applyBorder="1" applyAlignment="1">
      <alignment horizontal="right"/>
    </xf>
    <xf numFmtId="164" fontId="5" fillId="0" borderId="97" xfId="20" applyNumberFormat="1" applyFont="1" applyBorder="1" applyProtection="1">
      <protection locked="0"/>
    </xf>
    <xf numFmtId="164" fontId="5" fillId="0" borderId="35" xfId="20" applyNumberFormat="1" applyFont="1" applyBorder="1" applyProtection="1">
      <protection locked="0"/>
    </xf>
    <xf numFmtId="0" fontId="5" fillId="0" borderId="53" xfId="19" applyFont="1" applyBorder="1"/>
    <xf numFmtId="0" fontId="5" fillId="0" borderId="43" xfId="19" applyFont="1" applyBorder="1"/>
    <xf numFmtId="0" fontId="5" fillId="0" borderId="108" xfId="19" applyFont="1" applyBorder="1"/>
    <xf numFmtId="0" fontId="5" fillId="0" borderId="7" xfId="19" applyFont="1" applyBorder="1"/>
    <xf numFmtId="0" fontId="4" fillId="11" borderId="8" xfId="19" applyFont="1" applyFill="1" applyBorder="1" applyAlignment="1">
      <alignment horizontal="center"/>
    </xf>
    <xf numFmtId="0" fontId="4" fillId="11" borderId="34" xfId="19" applyFont="1" applyFill="1" applyBorder="1" applyAlignment="1">
      <alignment horizontal="center"/>
    </xf>
    <xf numFmtId="0" fontId="5" fillId="0" borderId="14" xfId="19" applyFont="1" applyBorder="1"/>
    <xf numFmtId="0" fontId="5" fillId="0" borderId="19" xfId="19" applyFont="1" applyBorder="1"/>
    <xf numFmtId="0" fontId="5" fillId="0" borderId="89" xfId="19" applyFont="1" applyBorder="1"/>
    <xf numFmtId="0" fontId="5" fillId="0" borderId="38" xfId="19" applyFont="1" applyBorder="1"/>
    <xf numFmtId="0" fontId="5" fillId="0" borderId="34" xfId="19" applyFont="1" applyBorder="1"/>
    <xf numFmtId="164" fontId="4" fillId="0" borderId="36" xfId="20" applyNumberFormat="1" applyFont="1" applyBorder="1" applyProtection="1">
      <protection locked="0"/>
    </xf>
    <xf numFmtId="4" fontId="12" fillId="5" borderId="7" xfId="0" applyNumberFormat="1" applyFont="1" applyFill="1" applyBorder="1" applyAlignment="1">
      <alignment horizontal="right"/>
    </xf>
    <xf numFmtId="4" fontId="12" fillId="5" borderId="8" xfId="0" applyNumberFormat="1" applyFont="1" applyFill="1" applyBorder="1" applyAlignment="1">
      <alignment horizontal="right"/>
    </xf>
    <xf numFmtId="0" fontId="12" fillId="0" borderId="32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/>
    </xf>
    <xf numFmtId="4" fontId="12" fillId="0" borderId="5" xfId="0" applyNumberFormat="1" applyFont="1" applyBorder="1" applyAlignment="1">
      <alignment horizontal="right"/>
    </xf>
    <xf numFmtId="0" fontId="12" fillId="0" borderId="4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4" fontId="12" fillId="0" borderId="8" xfId="0" applyNumberFormat="1" applyFont="1" applyBorder="1" applyAlignment="1">
      <alignment horizontal="right"/>
    </xf>
    <xf numFmtId="0" fontId="12" fillId="0" borderId="46" xfId="0" applyFont="1" applyBorder="1" applyAlignment="1">
      <alignment horizontal="right"/>
    </xf>
    <xf numFmtId="0" fontId="12" fillId="0" borderId="47" xfId="0" applyFont="1" applyBorder="1" applyAlignment="1">
      <alignment horizontal="right"/>
    </xf>
    <xf numFmtId="4" fontId="12" fillId="5" borderId="4" xfId="0" applyNumberFormat="1" applyFont="1" applyFill="1" applyBorder="1" applyAlignment="1">
      <alignment horizontal="right"/>
    </xf>
    <xf numFmtId="4" fontId="12" fillId="5" borderId="5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55" fillId="0" borderId="0" xfId="19" applyFont="1" applyAlignment="1">
      <alignment horizontal="center"/>
    </xf>
    <xf numFmtId="0" fontId="15" fillId="0" borderId="0" xfId="19" applyFont="1" applyAlignment="1">
      <alignment horizontal="center"/>
    </xf>
    <xf numFmtId="0" fontId="4" fillId="14" borderId="51" xfId="19" applyFont="1" applyFill="1" applyBorder="1" applyAlignment="1">
      <alignment horizontal="center" vertical="center"/>
    </xf>
    <xf numFmtId="0" fontId="4" fillId="14" borderId="52" xfId="19" applyFont="1" applyFill="1" applyBorder="1" applyAlignment="1">
      <alignment horizontal="center" vertical="center"/>
    </xf>
    <xf numFmtId="0" fontId="4" fillId="9" borderId="4" xfId="19" applyFont="1" applyFill="1" applyBorder="1" applyAlignment="1">
      <alignment horizontal="center" vertical="center"/>
    </xf>
    <xf numFmtId="0" fontId="4" fillId="9" borderId="5" xfId="19" applyFont="1" applyFill="1" applyBorder="1" applyAlignment="1">
      <alignment horizontal="center" vertical="center"/>
    </xf>
    <xf numFmtId="0" fontId="4" fillId="9" borderId="6" xfId="19" applyFont="1" applyFill="1" applyBorder="1" applyAlignment="1">
      <alignment horizontal="center" vertical="center"/>
    </xf>
    <xf numFmtId="0" fontId="4" fillId="11" borderId="94" xfId="19" applyFont="1" applyFill="1" applyBorder="1" applyAlignment="1">
      <alignment horizontal="center"/>
    </xf>
    <xf numFmtId="0" fontId="4" fillId="11" borderId="7" xfId="19" applyFont="1" applyFill="1" applyBorder="1" applyAlignment="1">
      <alignment horizontal="center"/>
    </xf>
    <xf numFmtId="0" fontId="4" fillId="11" borderId="20" xfId="19" applyFont="1" applyFill="1" applyBorder="1" applyAlignment="1">
      <alignment horizontal="center" vertical="center" wrapText="1"/>
    </xf>
    <xf numFmtId="0" fontId="4" fillId="11" borderId="25" xfId="19" applyFont="1" applyFill="1" applyBorder="1" applyAlignment="1">
      <alignment horizontal="center" vertical="center" wrapText="1"/>
    </xf>
    <xf numFmtId="186" fontId="4" fillId="0" borderId="0" xfId="19" applyNumberFormat="1" applyFont="1" applyAlignment="1">
      <alignment horizontal="center"/>
    </xf>
    <xf numFmtId="0" fontId="4" fillId="0" borderId="0" xfId="19" applyFont="1" applyAlignment="1">
      <alignment horizontal="center"/>
    </xf>
    <xf numFmtId="4" fontId="4" fillId="9" borderId="40" xfId="19" applyNumberFormat="1" applyFont="1" applyFill="1" applyBorder="1" applyAlignment="1">
      <alignment horizontal="center" vertical="center"/>
    </xf>
    <xf numFmtId="4" fontId="4" fillId="9" borderId="95" xfId="19" applyNumberFormat="1" applyFont="1" applyFill="1" applyBorder="1" applyAlignment="1">
      <alignment horizontal="center" vertical="center"/>
    </xf>
    <xf numFmtId="4" fontId="4" fillId="9" borderId="101" xfId="19" applyNumberFormat="1" applyFont="1" applyFill="1" applyBorder="1" applyAlignment="1">
      <alignment horizontal="center" vertical="center"/>
    </xf>
    <xf numFmtId="4" fontId="4" fillId="9" borderId="23" xfId="19" applyNumberFormat="1" applyFont="1" applyFill="1" applyBorder="1" applyAlignment="1">
      <alignment horizontal="center" vertical="center"/>
    </xf>
    <xf numFmtId="4" fontId="4" fillId="9" borderId="103" xfId="19" applyNumberFormat="1" applyFont="1" applyFill="1" applyBorder="1" applyAlignment="1">
      <alignment horizontal="center" vertical="center" wrapText="1"/>
    </xf>
    <xf numFmtId="4" fontId="4" fillId="9" borderId="25" xfId="19" applyNumberFormat="1" applyFont="1" applyFill="1" applyBorder="1" applyAlignment="1">
      <alignment horizontal="center" vertical="center" wrapText="1"/>
    </xf>
    <xf numFmtId="0" fontId="4" fillId="5" borderId="41" xfId="19" applyFont="1" applyFill="1" applyBorder="1" applyAlignment="1">
      <alignment horizontal="center"/>
    </xf>
    <xf numFmtId="0" fontId="4" fillId="5" borderId="54" xfId="19" applyFont="1" applyFill="1" applyBorder="1" applyAlignment="1">
      <alignment horizontal="center"/>
    </xf>
    <xf numFmtId="0" fontId="4" fillId="5" borderId="83" xfId="19" applyFont="1" applyFill="1" applyBorder="1" applyAlignment="1">
      <alignment horizontal="center"/>
    </xf>
    <xf numFmtId="0" fontId="4" fillId="5" borderId="85" xfId="19" applyFont="1" applyFill="1" applyBorder="1" applyAlignment="1">
      <alignment horizontal="center"/>
    </xf>
    <xf numFmtId="0" fontId="4" fillId="8" borderId="50" xfId="19" applyFont="1" applyFill="1" applyBorder="1" applyAlignment="1">
      <alignment horizontal="center"/>
    </xf>
    <xf numFmtId="0" fontId="4" fillId="8" borderId="52" xfId="19" applyFont="1" applyFill="1" applyBorder="1" applyAlignment="1">
      <alignment horizontal="center"/>
    </xf>
    <xf numFmtId="0" fontId="4" fillId="17" borderId="50" xfId="19" applyFont="1" applyFill="1" applyBorder="1" applyAlignment="1">
      <alignment horizontal="center"/>
    </xf>
    <xf numFmtId="0" fontId="4" fillId="17" borderId="51" xfId="19" applyFont="1" applyFill="1" applyBorder="1" applyAlignment="1">
      <alignment horizontal="center"/>
    </xf>
    <xf numFmtId="0" fontId="4" fillId="17" borderId="52" xfId="19" applyFont="1" applyFill="1" applyBorder="1" applyAlignment="1">
      <alignment horizontal="center"/>
    </xf>
    <xf numFmtId="0" fontId="5" fillId="0" borderId="32" xfId="19" applyFont="1" applyBorder="1" applyAlignment="1">
      <alignment horizontal="center"/>
    </xf>
    <xf numFmtId="0" fontId="5" fillId="0" borderId="28" xfId="19" applyFont="1" applyBorder="1" applyAlignment="1">
      <alignment horizontal="center"/>
    </xf>
    <xf numFmtId="0" fontId="4" fillId="8" borderId="99" xfId="19" applyFont="1" applyFill="1" applyBorder="1" applyAlignment="1">
      <alignment horizontal="center"/>
    </xf>
    <xf numFmtId="0" fontId="4" fillId="8" borderId="104" xfId="19" applyFont="1" applyFill="1" applyBorder="1" applyAlignment="1">
      <alignment horizontal="center"/>
    </xf>
    <xf numFmtId="4" fontId="4" fillId="8" borderId="101" xfId="19" applyNumberFormat="1" applyFont="1" applyFill="1" applyBorder="1" applyAlignment="1">
      <alignment horizontal="center" vertical="center"/>
    </xf>
    <xf numFmtId="4" fontId="4" fillId="8" borderId="23" xfId="19" applyNumberFormat="1" applyFont="1" applyFill="1" applyBorder="1" applyAlignment="1">
      <alignment horizontal="center" vertical="center"/>
    </xf>
    <xf numFmtId="4" fontId="4" fillId="8" borderId="102" xfId="19" applyNumberFormat="1" applyFont="1" applyFill="1" applyBorder="1" applyAlignment="1">
      <alignment horizontal="center" vertical="center"/>
    </xf>
    <xf numFmtId="4" fontId="4" fillId="8" borderId="24" xfId="19" applyNumberFormat="1" applyFont="1" applyFill="1" applyBorder="1" applyAlignment="1">
      <alignment horizontal="center" vertical="center"/>
    </xf>
    <xf numFmtId="4" fontId="4" fillId="8" borderId="94" xfId="19" applyNumberFormat="1" applyFont="1" applyFill="1" applyBorder="1" applyAlignment="1">
      <alignment horizontal="center" vertical="center" wrapText="1"/>
    </xf>
    <xf numFmtId="4" fontId="4" fillId="8" borderId="96" xfId="19" applyNumberFormat="1" applyFont="1" applyFill="1" applyBorder="1" applyAlignment="1">
      <alignment horizontal="center" vertical="center" wrapText="1"/>
    </xf>
    <xf numFmtId="4" fontId="4" fillId="8" borderId="4" xfId="19" applyNumberFormat="1" applyFont="1" applyFill="1" applyBorder="1" applyAlignment="1">
      <alignment horizontal="center" vertical="center" wrapText="1"/>
    </xf>
    <xf numFmtId="4" fontId="4" fillId="8" borderId="7" xfId="19" applyNumberFormat="1" applyFont="1" applyFill="1" applyBorder="1" applyAlignment="1">
      <alignment horizontal="center" vertical="center" wrapText="1"/>
    </xf>
    <xf numFmtId="0" fontId="45" fillId="0" borderId="0" xfId="19" applyFont="1" applyAlignment="1">
      <alignment horizontal="center"/>
    </xf>
    <xf numFmtId="0" fontId="4" fillId="9" borderId="83" xfId="19" applyFont="1" applyFill="1" applyBorder="1" applyAlignment="1">
      <alignment horizontal="center"/>
    </xf>
    <xf numFmtId="0" fontId="4" fillId="9" borderId="84" xfId="19" applyFont="1" applyFill="1" applyBorder="1" applyAlignment="1">
      <alignment horizontal="center"/>
    </xf>
    <xf numFmtId="0" fontId="4" fillId="9" borderId="85" xfId="19" applyFont="1" applyFill="1" applyBorder="1" applyAlignment="1">
      <alignment horizontal="center"/>
    </xf>
    <xf numFmtId="0" fontId="4" fillId="5" borderId="84" xfId="19" applyFont="1" applyFill="1" applyBorder="1" applyAlignment="1">
      <alignment horizontal="center"/>
    </xf>
    <xf numFmtId="0" fontId="4" fillId="8" borderId="51" xfId="19" applyFont="1" applyFill="1" applyBorder="1" applyAlignment="1">
      <alignment horizontal="center"/>
    </xf>
    <xf numFmtId="0" fontId="4" fillId="9" borderId="50" xfId="19" applyFont="1" applyFill="1" applyBorder="1" applyAlignment="1">
      <alignment horizontal="center"/>
    </xf>
    <xf numFmtId="0" fontId="4" fillId="9" borderId="51" xfId="19" applyFont="1" applyFill="1" applyBorder="1" applyAlignment="1">
      <alignment horizontal="center"/>
    </xf>
    <xf numFmtId="0" fontId="4" fillId="9" borderId="52" xfId="19" applyFont="1" applyFill="1" applyBorder="1" applyAlignment="1">
      <alignment horizontal="center"/>
    </xf>
    <xf numFmtId="0" fontId="45" fillId="0" borderId="0" xfId="9" applyFont="1" applyAlignment="1">
      <alignment horizontal="center"/>
    </xf>
    <xf numFmtId="0" fontId="15" fillId="0" borderId="0" xfId="9" applyFont="1" applyAlignment="1">
      <alignment horizontal="center"/>
    </xf>
    <xf numFmtId="14" fontId="13" fillId="0" borderId="54" xfId="9" applyNumberFormat="1" applyFont="1" applyBorder="1" applyAlignment="1">
      <alignment horizontal="center"/>
    </xf>
    <xf numFmtId="0" fontId="13" fillId="0" borderId="54" xfId="9" applyFont="1" applyBorder="1" applyAlignment="1">
      <alignment horizontal="center"/>
    </xf>
    <xf numFmtId="164" fontId="13" fillId="0" borderId="54" xfId="10" applyNumberFormat="1" applyFont="1" applyBorder="1" applyAlignment="1">
      <alignment horizontal="center"/>
    </xf>
    <xf numFmtId="0" fontId="22" fillId="0" borderId="83" xfId="4" applyFont="1" applyBorder="1" applyAlignment="1" applyProtection="1">
      <alignment horizontal="center"/>
      <protection locked="0"/>
    </xf>
    <xf numFmtId="0" fontId="3" fillId="0" borderId="84" xfId="4" applyBorder="1" applyAlignment="1" applyProtection="1">
      <alignment horizontal="center"/>
      <protection locked="0"/>
    </xf>
    <xf numFmtId="0" fontId="3" fillId="0" borderId="85" xfId="4" applyBorder="1" applyAlignment="1" applyProtection="1">
      <alignment horizontal="center"/>
      <protection locked="0"/>
    </xf>
    <xf numFmtId="0" fontId="3" fillId="0" borderId="0" xfId="4" applyAlignment="1">
      <alignment horizontal="left"/>
    </xf>
    <xf numFmtId="0" fontId="31" fillId="0" borderId="0" xfId="4" applyFont="1" applyAlignment="1">
      <alignment horizontal="left"/>
    </xf>
    <xf numFmtId="0" fontId="31" fillId="0" borderId="83" xfId="4" applyFont="1" applyBorder="1" applyAlignment="1" applyProtection="1">
      <alignment horizontal="center"/>
      <protection locked="0"/>
    </xf>
    <xf numFmtId="0" fontId="31" fillId="0" borderId="83" xfId="4" applyFont="1" applyBorder="1" applyProtection="1">
      <protection locked="0"/>
    </xf>
    <xf numFmtId="0" fontId="3" fillId="0" borderId="84" xfId="4" applyBorder="1" applyProtection="1">
      <protection locked="0"/>
    </xf>
    <xf numFmtId="0" fontId="3" fillId="0" borderId="85" xfId="4" applyBorder="1" applyProtection="1">
      <protection locked="0"/>
    </xf>
    <xf numFmtId="164" fontId="13" fillId="0" borderId="92" xfId="12" applyNumberFormat="1" applyFont="1" applyBorder="1" applyAlignment="1" applyProtection="1">
      <alignment horizontal="center"/>
      <protection hidden="1"/>
    </xf>
    <xf numFmtId="164" fontId="13" fillId="0" borderId="93" xfId="12" applyNumberFormat="1" applyFont="1" applyBorder="1" applyAlignment="1" applyProtection="1">
      <alignment horizontal="center"/>
      <protection hidden="1"/>
    </xf>
    <xf numFmtId="0" fontId="12" fillId="0" borderId="83" xfId="13" applyFont="1" applyBorder="1" applyAlignment="1" applyProtection="1">
      <alignment horizontal="center"/>
      <protection hidden="1"/>
    </xf>
    <xf numFmtId="0" fontId="12" fillId="0" borderId="84" xfId="13" applyFont="1" applyBorder="1" applyAlignment="1" applyProtection="1">
      <alignment horizontal="center"/>
      <protection hidden="1"/>
    </xf>
    <xf numFmtId="0" fontId="12" fillId="0" borderId="85" xfId="13" applyFont="1" applyBorder="1" applyAlignment="1" applyProtection="1">
      <alignment horizontal="center"/>
      <protection hidden="1"/>
    </xf>
    <xf numFmtId="164" fontId="13" fillId="0" borderId="92" xfId="16" applyNumberFormat="1" applyFont="1" applyBorder="1" applyAlignment="1" applyProtection="1">
      <alignment horizontal="center"/>
      <protection hidden="1"/>
    </xf>
    <xf numFmtId="164" fontId="13" fillId="0" borderId="93" xfId="16" applyNumberFormat="1" applyFont="1" applyBorder="1" applyAlignment="1" applyProtection="1">
      <alignment horizontal="center"/>
      <protection hidden="1"/>
    </xf>
  </cellXfs>
  <cellStyles count="32">
    <cellStyle name="Comma" xfId="1" builtinId="3"/>
    <cellStyle name="Comma 2" xfId="10" xr:uid="{B6848376-F3E6-4BA2-A876-5FBD8A4C3BA1}"/>
    <cellStyle name="Comma 2 2" xfId="14" xr:uid="{835373C6-F68E-43BC-800E-79A52683C77E}"/>
    <cellStyle name="Comma 2 2 2" xfId="28" xr:uid="{67FBA6E4-D362-4B03-8951-8E1E3A3F3832}"/>
    <cellStyle name="Comma 2 3" xfId="20" xr:uid="{F76B4F25-88D9-4934-8639-615A79ECDA6E}"/>
    <cellStyle name="Comma 2 4" xfId="24" xr:uid="{E9487BEE-04CE-4531-829F-593F38B87BB5}"/>
    <cellStyle name="Comma 3" xfId="15" xr:uid="{2C4E2CF0-A494-4F97-9781-6484E50FEC98}"/>
    <cellStyle name="Currency" xfId="2" builtinId="4"/>
    <cellStyle name="Currency 2" xfId="6" xr:uid="{159DE417-0711-4CA1-9A5C-A039BA6AAD10}"/>
    <cellStyle name="Currency 2 2" xfId="23" xr:uid="{C080FD3E-64EE-4A79-B577-9995794194EF}"/>
    <cellStyle name="Currency 2 2 2" xfId="30" xr:uid="{80FA1D65-7994-42BC-B00B-DA9333E996FA}"/>
    <cellStyle name="Currency 3" xfId="11" xr:uid="{6001E5BA-3946-4A98-B149-F91072BE2E61}"/>
    <cellStyle name="Currency 3 2" xfId="21" xr:uid="{998338A9-B600-4751-9B1B-147ADFDB4CC5}"/>
    <cellStyle name="Currency 3 3" xfId="26" xr:uid="{D0768852-5BA8-472E-81F7-94321B84F786}"/>
    <cellStyle name="Currency 4" xfId="17" xr:uid="{4EDDF374-DE11-42A3-8DBC-920CE6F30CB3}"/>
    <cellStyle name="Hyperlink" xfId="8" builtinId="8"/>
    <cellStyle name="Normal" xfId="0" builtinId="0"/>
    <cellStyle name="Normal 2" xfId="7" xr:uid="{52CAB8FD-853B-4147-981F-8A97B2D503D5}"/>
    <cellStyle name="Normal 2 2" xfId="4" xr:uid="{073FED36-D42A-4200-9C33-43335441C2FA}"/>
    <cellStyle name="Normal 2 2 2" xfId="13" xr:uid="{F9D75CB0-AFB0-46E2-892A-5BFDC2589B11}"/>
    <cellStyle name="Normal 2 2 3" xfId="22" xr:uid="{CAF975B3-64EB-4E07-BCA1-5E30CC1AD51D}"/>
    <cellStyle name="Normal 2 3" xfId="29" xr:uid="{1DE8E771-3800-400B-83C1-41A604829DEC}"/>
    <cellStyle name="Normal 3" xfId="9" xr:uid="{2B166AA2-5D8F-4967-848B-27695CAE9767}"/>
    <cellStyle name="Normal 3 2" xfId="16" xr:uid="{92564970-2A90-4CFF-B3E4-9F3E56AA4536}"/>
    <cellStyle name="Normal 3 3" xfId="19" xr:uid="{BF79111D-1E0A-4A41-B1F4-494251A5756A}"/>
    <cellStyle name="Normal 4" xfId="12" xr:uid="{C61A1B93-0E92-43CB-8148-23EAEFB1DCD5}"/>
    <cellStyle name="Normal_Sales-00 (3)" xfId="5" xr:uid="{C161F0F7-AF31-4886-882C-2E856E793D7F}"/>
    <cellStyle name="Percent" xfId="3" builtinId="5"/>
    <cellStyle name="Percent 2" xfId="18" xr:uid="{24AB4849-D722-4A03-998D-9E8DFA79F24C}"/>
    <cellStyle name="Percent 2 2" xfId="25" xr:uid="{E9B7AA4A-AC8E-4BC7-9BC9-FF003C77D762}"/>
    <cellStyle name="Percent 2 2 2" xfId="31" xr:uid="{C8D463D7-998C-4FBE-8A3E-92728CD2E400}"/>
    <cellStyle name="Percent 3" xfId="27" xr:uid="{F8DA05F4-6733-4C59-B402-F7EC442E8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686300" y="2071116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686300" y="2071116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686300" y="2071116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686300" y="2071116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686300" y="2071116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686300" y="2071116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42</xdr:row>
          <xdr:rowOff>0</xdr:rowOff>
        </xdr:from>
        <xdr:to>
          <xdr:col>1</xdr:col>
          <xdr:colOff>444500</xdr:colOff>
          <xdr:row>43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546100</xdr:colOff>
          <xdr:row>42</xdr:row>
          <xdr:rowOff>0</xdr:rowOff>
        </xdr:from>
        <xdr:to>
          <xdr:col>1</xdr:col>
          <xdr:colOff>939800</xdr:colOff>
          <xdr:row>43</xdr:row>
          <xdr:rowOff>50800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501650</xdr:colOff>
          <xdr:row>39</xdr:row>
          <xdr:rowOff>0</xdr:rowOff>
        </xdr:from>
        <xdr:to>
          <xdr:col>3</xdr:col>
          <xdr:colOff>101600</xdr:colOff>
          <xdr:row>40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39</xdr:row>
          <xdr:rowOff>0</xdr:rowOff>
        </xdr:from>
        <xdr:to>
          <xdr:col>3</xdr:col>
          <xdr:colOff>558800</xdr:colOff>
          <xdr:row>40</xdr:row>
          <xdr:rowOff>38100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182880</xdr:colOff>
      <xdr:row>8</xdr:row>
      <xdr:rowOff>91440</xdr:rowOff>
    </xdr:from>
    <xdr:to>
      <xdr:col>6</xdr:col>
      <xdr:colOff>1310640</xdr:colOff>
      <xdr:row>8</xdr:row>
      <xdr:rowOff>106680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5059680" y="1767840"/>
          <a:ext cx="2636520" cy="152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</xdr:colOff>
      <xdr:row>6</xdr:row>
      <xdr:rowOff>99060</xdr:rowOff>
    </xdr:from>
    <xdr:to>
      <xdr:col>6</xdr:col>
      <xdr:colOff>1318260</xdr:colOff>
      <xdr:row>6</xdr:row>
      <xdr:rowOff>99060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6446520" y="1394460"/>
          <a:ext cx="1257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13</xdr:row>
      <xdr:rowOff>114300</xdr:rowOff>
    </xdr:from>
    <xdr:to>
      <xdr:col>7</xdr:col>
      <xdr:colOff>22860</xdr:colOff>
      <xdr:row>13</xdr:row>
      <xdr:rowOff>129540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 flipV="1">
          <a:off x="4693920" y="2758440"/>
          <a:ext cx="3078480" cy="152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655320</xdr:colOff>
      <xdr:row>14</xdr:row>
      <xdr:rowOff>106680</xdr:rowOff>
    </xdr:from>
    <xdr:to>
      <xdr:col>6</xdr:col>
      <xdr:colOff>1249680</xdr:colOff>
      <xdr:row>14</xdr:row>
      <xdr:rowOff>106680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5532120" y="2941320"/>
          <a:ext cx="21031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40</xdr:row>
          <xdr:rowOff>0</xdr:rowOff>
        </xdr:from>
        <xdr:to>
          <xdr:col>1</xdr:col>
          <xdr:colOff>444500</xdr:colOff>
          <xdr:row>41</xdr:row>
          <xdr:rowOff>69850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546100</xdr:colOff>
          <xdr:row>40</xdr:row>
          <xdr:rowOff>0</xdr:rowOff>
        </xdr:from>
        <xdr:to>
          <xdr:col>2</xdr:col>
          <xdr:colOff>228600</xdr:colOff>
          <xdr:row>41</xdr:row>
          <xdr:rowOff>69850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501650</xdr:colOff>
          <xdr:row>37</xdr:row>
          <xdr:rowOff>0</xdr:rowOff>
        </xdr:from>
        <xdr:to>
          <xdr:col>3</xdr:col>
          <xdr:colOff>107950</xdr:colOff>
          <xdr:row>38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37</xdr:row>
          <xdr:rowOff>0</xdr:rowOff>
        </xdr:from>
        <xdr:to>
          <xdr:col>3</xdr:col>
          <xdr:colOff>565150</xdr:colOff>
          <xdr:row>38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14</xdr:col>
      <xdr:colOff>0</xdr:colOff>
      <xdr:row>4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1920" y="47625"/>
          <a:ext cx="684276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Alaska Department of Revenue</a:t>
          </a:r>
          <a:r>
            <a:rPr lang="en-US" sz="1200">
              <a:latin typeface="Arial" pitchFamily="34" charset="0"/>
              <a:cs typeface="Arial" pitchFamily="34" charset="0"/>
            </a:rPr>
            <a:t>                                                                                                                                            </a:t>
          </a:r>
          <a:r>
            <a:rPr lang="en-US" sz="1200" b="1" i="1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Claim for Refund</a:t>
          </a:r>
          <a:r>
            <a:rPr lang="en-U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200">
              <a:latin typeface="Arial" pitchFamily="34" charset="0"/>
              <a:cs typeface="Arial" pitchFamily="34" charset="0"/>
            </a:rPr>
            <a:t>                                                                                                                                                                        </a:t>
          </a:r>
          <a:r>
            <a:rPr lang="en-U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Motor Fuel Tax</a:t>
          </a:r>
          <a:r>
            <a:rPr lang="en-US" sz="12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4</xdr:row>
      <xdr:rowOff>123825</xdr:rowOff>
    </xdr:to>
    <xdr:sp macro="" textlink="">
      <xdr:nvSpPr>
        <xdr:cNvPr id="2" name="FormTitl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91300" cy="916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Alaska Department of Revenue</a:t>
          </a:r>
        </a:p>
        <a:p>
          <a:pPr algn="ctr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Claim for Refund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Schedule of Invoices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4</xdr:row>
      <xdr:rowOff>123825</xdr:rowOff>
    </xdr:to>
    <xdr:sp macro="" textlink="">
      <xdr:nvSpPr>
        <xdr:cNvPr id="2" name="FormTitl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056120" cy="802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Alaska Department of Revenue</a:t>
          </a:r>
        </a:p>
        <a:p>
          <a:pPr algn="ctr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Claim for Refund</a:t>
          </a: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Schedule of Non-Highway Motor Fuel Use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12</xdr:row>
          <xdr:rowOff>101600</xdr:rowOff>
        </xdr:from>
        <xdr:to>
          <xdr:col>2</xdr:col>
          <xdr:colOff>31750</xdr:colOff>
          <xdr:row>14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15</xdr:row>
          <xdr:rowOff>88900</xdr:rowOff>
        </xdr:from>
        <xdr:to>
          <xdr:col>2</xdr:col>
          <xdr:colOff>31750</xdr:colOff>
          <xdr:row>17</xdr:row>
          <xdr:rowOff>25400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8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13</xdr:row>
          <xdr:rowOff>101600</xdr:rowOff>
        </xdr:from>
        <xdr:to>
          <xdr:col>2</xdr:col>
          <xdr:colOff>31750</xdr:colOff>
          <xdr:row>15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8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16</xdr:row>
          <xdr:rowOff>88900</xdr:rowOff>
        </xdr:from>
        <xdr:to>
          <xdr:col>2</xdr:col>
          <xdr:colOff>31750</xdr:colOff>
          <xdr:row>18</xdr:row>
          <xdr:rowOff>25400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8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14</xdr:row>
          <xdr:rowOff>88900</xdr:rowOff>
        </xdr:from>
        <xdr:to>
          <xdr:col>2</xdr:col>
          <xdr:colOff>31750</xdr:colOff>
          <xdr:row>16</xdr:row>
          <xdr:rowOff>25400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8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26</xdr:row>
          <xdr:rowOff>177800</xdr:rowOff>
        </xdr:from>
        <xdr:to>
          <xdr:col>4</xdr:col>
          <xdr:colOff>723900</xdr:colOff>
          <xdr:row>28</xdr:row>
          <xdr:rowOff>76200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869950</xdr:colOff>
          <xdr:row>26</xdr:row>
          <xdr:rowOff>177800</xdr:rowOff>
        </xdr:from>
        <xdr:to>
          <xdr:col>5</xdr:col>
          <xdr:colOff>69850</xdr:colOff>
          <xdr:row>28</xdr:row>
          <xdr:rowOff>82550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Akhiok/AKHIOK99.a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START%20Round%203/Deliverables/Final%20Drafts/Tuluksak%20Clerk%20Training/Attachments%20for%20Handbook/FuelReport_Form%20-%20BLA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Chenega%20Bay/LARSENBAY98.a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henry/AppData/Local/Temp/YE0331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START%20Round%203/Deliverables/Final%20Drafts/Elementary%20Version/Final%20Formatted%20Lessons/8.%20Annual%20Report%20to%20the%20RCA/YE1231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Ungusraq/NELSONLG98.an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Technical%20Assistance/Technical%20Assistance%20Contract/Levelock/Working%20Ledger/2018%20Levelock%20Ledger%20FINAL%20through%20Jul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ED_APUC1\DATA\HOME\FINANCE\PCE.filings\SHELDONPT98.a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Technical%20Assistance/Technical%20Assistance%20Contract/Levelock/2018%20YDT%20Energy%20Summary%20NO%20WIN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START%20Round%203/Deliverables/Final%20Drafts/Tuluksak%20Clerk%20Training/Attachments%20for%20Handbook/Directions%20for%20Completing%20Fuel%20Report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1 &amp; 2"/>
      <sheetName val="Trend"/>
      <sheetName val="Dep98"/>
      <sheetName val="Loan"/>
      <sheetName val="App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Cont. Sheet"/>
    </sheetNames>
    <sheetDataSet>
      <sheetData sheetId="0"/>
      <sheetData sheetId="1">
        <row r="54">
          <cell r="D54">
            <v>0</v>
          </cell>
          <cell r="G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 (2)"/>
      <sheetName val="Depreciation"/>
      <sheetName val="Efficienc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Title Page"/>
      <sheetName val="Page1"/>
      <sheetName val="Page 2"/>
      <sheetName val="Page 3"/>
      <sheetName val="Page 4"/>
      <sheetName val="Page 4A"/>
      <sheetName val="Page 5"/>
      <sheetName val="Page 6 "/>
      <sheetName val="Page7"/>
    </sheetNames>
    <sheetDataSet>
      <sheetData sheetId="0"/>
      <sheetData sheetId="1">
        <row r="17">
          <cell r="B17" t="str">
            <v xml:space="preserve"> </v>
          </cell>
        </row>
      </sheetData>
      <sheetData sheetId="2">
        <row r="12">
          <cell r="J12">
            <v>0.15820000000000001</v>
          </cell>
        </row>
        <row r="17">
          <cell r="D17">
            <v>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Title Page"/>
      <sheetName val="Page1"/>
      <sheetName val="Page 2"/>
      <sheetName val="Page 3"/>
      <sheetName val="Page 4"/>
      <sheetName val="Page 4A"/>
      <sheetName val="Page 5"/>
      <sheetName val="Page 6 "/>
      <sheetName val="Page7"/>
    </sheetNames>
    <sheetDataSet>
      <sheetData sheetId="0"/>
      <sheetData sheetId="1"/>
      <sheetData sheetId="2">
        <row r="12">
          <cell r="J12">
            <v>0.16669999999999999</v>
          </cell>
        </row>
        <row r="17">
          <cell r="D17">
            <v>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 (2)"/>
      <sheetName val="Depreciation"/>
    </sheetNames>
    <sheetDataSet>
      <sheetData sheetId="0"/>
      <sheetData sheetId="1"/>
      <sheetData sheetId="2"/>
      <sheetData sheetId="3"/>
      <sheetData sheetId="4">
        <row r="1">
          <cell r="A1" t="str">
            <v>Nelson Lagoon Depreciation Schedule - Year End 12/31/94</v>
          </cell>
          <cell r="G1" t="str">
            <v>O'H-1</v>
          </cell>
        </row>
        <row r="3">
          <cell r="B3" t="str">
            <v>Purchase</v>
          </cell>
          <cell r="C3" t="str">
            <v>Purchase</v>
          </cell>
          <cell r="D3" t="str">
            <v>Expected</v>
          </cell>
          <cell r="E3" t="str">
            <v>Annual</v>
          </cell>
          <cell r="F3" t="str">
            <v>Accumulated</v>
          </cell>
          <cell r="G3" t="str">
            <v>Current</v>
          </cell>
        </row>
        <row r="4">
          <cell r="A4" t="str">
            <v>Asset</v>
          </cell>
          <cell r="B4" t="str">
            <v>Date</v>
          </cell>
          <cell r="C4" t="str">
            <v>Price</v>
          </cell>
          <cell r="D4" t="str">
            <v>Life</v>
          </cell>
          <cell r="E4" t="str">
            <v>Depreciation</v>
          </cell>
          <cell r="F4" t="str">
            <v>Depreciation</v>
          </cell>
          <cell r="G4" t="str">
            <v>Value</v>
          </cell>
        </row>
        <row r="5">
          <cell r="A5" t="str">
            <v>20 KW Caterpillar</v>
          </cell>
          <cell r="B5">
            <v>1983</v>
          </cell>
          <cell r="C5">
            <v>33377</v>
          </cell>
          <cell r="D5">
            <v>14</v>
          </cell>
          <cell r="E5">
            <v>2384.0714285714284</v>
          </cell>
          <cell r="F5">
            <v>28608.857142857141</v>
          </cell>
          <cell r="G5">
            <v>4768.1428571428587</v>
          </cell>
        </row>
        <row r="6">
          <cell r="A6" t="str">
            <v>80 KW John Deere</v>
          </cell>
          <cell r="B6">
            <v>1987</v>
          </cell>
          <cell r="C6">
            <v>13963</v>
          </cell>
          <cell r="D6">
            <v>14</v>
          </cell>
          <cell r="E6">
            <v>997.35714285714289</v>
          </cell>
          <cell r="F6">
            <v>7646.16</v>
          </cell>
          <cell r="G6">
            <v>6316.84</v>
          </cell>
        </row>
        <row r="7">
          <cell r="A7" t="str">
            <v>80 KW John Deere</v>
          </cell>
          <cell r="B7">
            <v>1988</v>
          </cell>
          <cell r="C7">
            <v>21044</v>
          </cell>
          <cell r="D7">
            <v>14</v>
          </cell>
          <cell r="E7">
            <v>1503.1428571428571</v>
          </cell>
          <cell r="F7">
            <v>9769.8571428571431</v>
          </cell>
          <cell r="G7">
            <v>11274.142857142857</v>
          </cell>
        </row>
        <row r="8">
          <cell r="A8" t="str">
            <v>Copy Machine</v>
          </cell>
          <cell r="B8">
            <v>1989</v>
          </cell>
          <cell r="C8">
            <v>1231</v>
          </cell>
          <cell r="D8">
            <v>10</v>
          </cell>
          <cell r="E8">
            <v>123.1</v>
          </cell>
          <cell r="F8">
            <v>636</v>
          </cell>
          <cell r="G8">
            <v>595</v>
          </cell>
        </row>
        <row r="9">
          <cell r="A9" t="str">
            <v>Transformer</v>
          </cell>
          <cell r="B9">
            <v>1989</v>
          </cell>
          <cell r="C9">
            <v>712.35</v>
          </cell>
          <cell r="D9">
            <v>20</v>
          </cell>
          <cell r="E9">
            <v>35.6175</v>
          </cell>
          <cell r="F9">
            <v>213.70749999999998</v>
          </cell>
          <cell r="G9">
            <v>498.64250000000004</v>
          </cell>
          <cell r="H9">
            <v>320.55999999999995</v>
          </cell>
        </row>
        <row r="10">
          <cell r="A10" t="str">
            <v>#T25387-35</v>
          </cell>
        </row>
        <row r="11">
          <cell r="A11" t="str">
            <v>Transformer</v>
          </cell>
          <cell r="B11">
            <v>1989</v>
          </cell>
          <cell r="C11">
            <v>903</v>
          </cell>
          <cell r="D11">
            <v>20</v>
          </cell>
          <cell r="E11">
            <v>45.15</v>
          </cell>
          <cell r="F11">
            <v>267.21999999999997</v>
          </cell>
          <cell r="G11">
            <v>635.78</v>
          </cell>
          <cell r="H11">
            <v>402.66999999999996</v>
          </cell>
        </row>
        <row r="12">
          <cell r="A12" t="str">
            <v>#T253518-35</v>
          </cell>
        </row>
        <row r="13">
          <cell r="A13" t="str">
            <v>Power Stat System</v>
          </cell>
          <cell r="B13">
            <v>1992</v>
          </cell>
          <cell r="C13">
            <v>35528</v>
          </cell>
          <cell r="D13">
            <v>15</v>
          </cell>
          <cell r="E13">
            <v>2368.5333333333333</v>
          </cell>
          <cell r="F13">
            <v>3748.5333333333333</v>
          </cell>
          <cell r="G13">
            <v>31779.466666666667</v>
          </cell>
          <cell r="H13">
            <v>10854.133333333333</v>
          </cell>
        </row>
        <row r="14">
          <cell r="A14" t="str">
            <v>Generator</v>
          </cell>
          <cell r="B14">
            <v>1993</v>
          </cell>
          <cell r="C14">
            <v>8254</v>
          </cell>
          <cell r="D14">
            <v>14</v>
          </cell>
          <cell r="E14">
            <v>589.57142857142856</v>
          </cell>
          <cell r="F14">
            <v>1080.5714285714284</v>
          </cell>
          <cell r="G14">
            <v>7173.4285714285716</v>
          </cell>
          <cell r="H14">
            <v>2849.2857142857142</v>
          </cell>
        </row>
        <row r="15">
          <cell r="A15" t="str">
            <v>Computer</v>
          </cell>
          <cell r="B15" t="str">
            <v>3/94</v>
          </cell>
          <cell r="C15">
            <v>1275</v>
          </cell>
          <cell r="D15">
            <v>3</v>
          </cell>
          <cell r="E15">
            <v>319</v>
          </cell>
          <cell r="F15">
            <v>319</v>
          </cell>
          <cell r="G15">
            <v>956</v>
          </cell>
          <cell r="H15">
            <v>1276</v>
          </cell>
        </row>
        <row r="16">
          <cell r="A16" t="str">
            <v>Circuit Breaker</v>
          </cell>
          <cell r="B16" t="str">
            <v>3/94</v>
          </cell>
          <cell r="C16">
            <v>851</v>
          </cell>
          <cell r="D16">
            <v>10</v>
          </cell>
          <cell r="E16">
            <v>64</v>
          </cell>
          <cell r="F16">
            <v>64</v>
          </cell>
          <cell r="G16">
            <v>787</v>
          </cell>
          <cell r="H16">
            <v>256</v>
          </cell>
        </row>
        <row r="17">
          <cell r="H17">
            <v>0</v>
          </cell>
        </row>
        <row r="18">
          <cell r="A18" t="str">
            <v>TOTAL</v>
          </cell>
          <cell r="C18">
            <v>117138.35</v>
          </cell>
          <cell r="E18">
            <v>8429.54369047619</v>
          </cell>
          <cell r="F18">
            <v>52353.906547619044</v>
          </cell>
          <cell r="G18">
            <v>64784.443452380954</v>
          </cell>
        </row>
        <row r="21">
          <cell r="A21" t="str">
            <v>Nelson Lagoon Amortization Schedule - Year End 12/31/94</v>
          </cell>
        </row>
        <row r="24">
          <cell r="D24" t="str">
            <v>Expected</v>
          </cell>
          <cell r="E24" t="str">
            <v>1994</v>
          </cell>
          <cell r="F24" t="str">
            <v>Accumulated</v>
          </cell>
          <cell r="G24" t="str">
            <v>Remaining</v>
          </cell>
        </row>
        <row r="25">
          <cell r="A25" t="str">
            <v>Expense</v>
          </cell>
          <cell r="B25" t="str">
            <v>Date</v>
          </cell>
          <cell r="C25" t="str">
            <v>Price</v>
          </cell>
          <cell r="D25" t="str">
            <v>Life</v>
          </cell>
          <cell r="E25" t="str">
            <v>Amortization</v>
          </cell>
          <cell r="F25" t="str">
            <v>Amortization</v>
          </cell>
          <cell r="G25" t="str">
            <v>Value</v>
          </cell>
        </row>
        <row r="27">
          <cell r="A27" t="str">
            <v>80 KW Overhaul</v>
          </cell>
          <cell r="B27" t="str">
            <v>2/91</v>
          </cell>
          <cell r="C27">
            <v>4816.05</v>
          </cell>
          <cell r="D27">
            <v>6</v>
          </cell>
          <cell r="E27">
            <v>802.67500000000007</v>
          </cell>
          <cell r="F27">
            <v>3144.0250000000001</v>
          </cell>
          <cell r="G27">
            <v>1672.0250000000001</v>
          </cell>
        </row>
        <row r="28">
          <cell r="A28" t="str">
            <v>80 KW Overhaul</v>
          </cell>
          <cell r="B28" t="str">
            <v>12/91</v>
          </cell>
          <cell r="C28">
            <v>6640.96</v>
          </cell>
          <cell r="D28">
            <v>6</v>
          </cell>
          <cell r="E28">
            <v>1106.8266666666666</v>
          </cell>
          <cell r="F28">
            <v>3412.4799999999996</v>
          </cell>
          <cell r="G28">
            <v>3228.4800000000005</v>
          </cell>
        </row>
        <row r="30">
          <cell r="A30" t="str">
            <v>TOTAL</v>
          </cell>
          <cell r="C30">
            <v>11457.01</v>
          </cell>
          <cell r="E30">
            <v>1909.5016666666666</v>
          </cell>
          <cell r="F30">
            <v>6556.5049999999992</v>
          </cell>
          <cell r="G30">
            <v>4900.505000000001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. 17 Revised"/>
      <sheetName val="Feb.18 Revised"/>
      <sheetName val="March 2018"/>
      <sheetName val="April 2018"/>
      <sheetName val="May 2018"/>
      <sheetName val="May PCE"/>
      <sheetName val="June 2018"/>
      <sheetName val="June PCE"/>
      <sheetName val="July 2018"/>
      <sheetName val="July PCE"/>
      <sheetName val="KWhGener-FuelInfo"/>
      <sheetName val="KWhSold-PCEkWh"/>
      <sheetName val="Meter Reading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"/>
    </sheetNames>
    <sheetDataSet>
      <sheetData sheetId="0">
        <row r="1">
          <cell r="I1" t="str">
            <v>SHELDON POINT ELECTRIC COMPANY</v>
          </cell>
          <cell r="K1" t="str">
            <v>SHELDON POINT ELECTRIC COMPANY</v>
          </cell>
          <cell r="N1" t="str">
            <v>APPENDIX 1</v>
          </cell>
          <cell r="P1" t="str">
            <v>APPENDIX 1</v>
          </cell>
        </row>
        <row r="2">
          <cell r="I2" t="str">
            <v>POWER COST EQUALIZATION CALCULATION</v>
          </cell>
          <cell r="K2" t="str">
            <v>POWER COST EQUALIZATION CALCULATION</v>
          </cell>
        </row>
        <row r="3">
          <cell r="I3" t="str">
            <v>FOR TEST PERIOD ENDING DECEMBER 31, 1997</v>
          </cell>
          <cell r="K3" t="str">
            <v>FOR TEST PERIOD ENDING DECEMBER 31, 1997</v>
          </cell>
        </row>
        <row r="4">
          <cell r="I4" t="str">
            <v>UPDATED FOR FUEL PRICE CHANGE</v>
          </cell>
          <cell r="K4" t="str">
            <v>ANNUAL UPDATE</v>
          </cell>
        </row>
        <row r="9">
          <cell r="L9" t="str">
            <v>Prior</v>
          </cell>
          <cell r="N9" t="str">
            <v>Prior</v>
          </cell>
        </row>
        <row r="10">
          <cell r="L10" t="str">
            <v>Commission</v>
          </cell>
          <cell r="M10" t="str">
            <v>Utility</v>
          </cell>
          <cell r="N10" t="str">
            <v>Commission</v>
          </cell>
          <cell r="O10" t="str">
            <v>Utility</v>
          </cell>
          <cell r="P10" t="str">
            <v>Staff</v>
          </cell>
        </row>
        <row r="11">
          <cell r="L11" t="str">
            <v>Approval</v>
          </cell>
          <cell r="M11" t="str">
            <v>Request</v>
          </cell>
          <cell r="N11" t="str">
            <v>Approval</v>
          </cell>
          <cell r="O11" t="str">
            <v>Request</v>
          </cell>
          <cell r="P11" t="str">
            <v>Recommended</v>
          </cell>
        </row>
        <row r="13">
          <cell r="I13" t="str">
            <v>A.</v>
          </cell>
          <cell r="J13" t="str">
            <v>Total kWh Generated</v>
          </cell>
          <cell r="K13" t="str">
            <v>A.</v>
          </cell>
          <cell r="L13">
            <v>411312</v>
          </cell>
          <cell r="M13">
            <v>411312</v>
          </cell>
          <cell r="N13">
            <v>402756</v>
          </cell>
          <cell r="O13">
            <v>411312</v>
          </cell>
          <cell r="P13">
            <v>411312</v>
          </cell>
          <cell r="Q13">
            <v>8556</v>
          </cell>
          <cell r="R13">
            <v>2.1243631379793224E-2</v>
          </cell>
        </row>
        <row r="15">
          <cell r="I15" t="str">
            <v>B.</v>
          </cell>
          <cell r="J15" t="str">
            <v>Total kWh Sold (Appendix 2)</v>
          </cell>
          <cell r="K15" t="str">
            <v>B.</v>
          </cell>
          <cell r="L15">
            <v>384694</v>
          </cell>
          <cell r="M15">
            <v>384694</v>
          </cell>
          <cell r="N15">
            <v>375188</v>
          </cell>
          <cell r="O15">
            <v>384694</v>
          </cell>
          <cell r="P15">
            <v>384694</v>
          </cell>
        </row>
        <row r="17">
          <cell r="I17" t="str">
            <v>C.</v>
          </cell>
          <cell r="J17" t="str">
            <v>Total Non-Fuel Costs (Appendix 2)</v>
          </cell>
          <cell r="K17" t="str">
            <v>C.</v>
          </cell>
          <cell r="L17">
            <v>59214.205000000002</v>
          </cell>
          <cell r="M17">
            <v>59214.205000000002</v>
          </cell>
          <cell r="N17">
            <v>57914.34</v>
          </cell>
          <cell r="O17">
            <v>61160.73</v>
          </cell>
          <cell r="P17">
            <v>59214.205000000002</v>
          </cell>
        </row>
        <row r="19">
          <cell r="I19" t="str">
            <v>D.</v>
          </cell>
          <cell r="J19" t="str">
            <v>Non-Fuel Cost/kWh (C / B)</v>
          </cell>
          <cell r="K19" t="str">
            <v>D.</v>
          </cell>
          <cell r="L19">
            <v>0.15392547063380246</v>
          </cell>
          <cell r="M19">
            <v>0.15392547063380246</v>
          </cell>
          <cell r="N19">
            <v>0.154360853758649</v>
          </cell>
          <cell r="O19">
            <v>0.15898540138395711</v>
          </cell>
          <cell r="P19">
            <v>0.15392547063380246</v>
          </cell>
          <cell r="Q19">
            <v>4.6245476253081175E-3</v>
          </cell>
          <cell r="R19">
            <v>2.9959329147912279E-2</v>
          </cell>
        </row>
        <row r="21">
          <cell r="I21" t="str">
            <v>E.</v>
          </cell>
          <cell r="J21" t="str">
            <v>Total Fuel Costs (Appendix 2)</v>
          </cell>
          <cell r="K21" t="str">
            <v>E.</v>
          </cell>
          <cell r="L21">
            <v>36967.252160339965</v>
          </cell>
          <cell r="M21">
            <v>38152.661</v>
          </cell>
          <cell r="N21">
            <v>44898.044999999998</v>
          </cell>
          <cell r="O21">
            <v>36967.252160339965</v>
          </cell>
          <cell r="P21">
            <v>36967.252160339965</v>
          </cell>
        </row>
        <row r="23">
          <cell r="I23" t="str">
            <v>F.</v>
          </cell>
          <cell r="J23" t="str">
            <v>Fuel Costs/kWh (E / B)</v>
          </cell>
          <cell r="K23" t="str">
            <v>F.</v>
          </cell>
          <cell r="L23">
            <v>9.6095213755192352E-2</v>
          </cell>
          <cell r="M23">
            <v>9.9176646893374992E-2</v>
          </cell>
          <cell r="N23">
            <v>0.1196681263793085</v>
          </cell>
          <cell r="O23">
            <v>9.6095213755192352E-2</v>
          </cell>
          <cell r="P23">
            <v>9.6095213755192352E-2</v>
          </cell>
          <cell r="Q23">
            <v>-4.1997511195998039E-3</v>
          </cell>
          <cell r="R23">
            <v>-3.5094985161612524E-2</v>
          </cell>
        </row>
        <row r="25">
          <cell r="I25" t="str">
            <v>G.</v>
          </cell>
          <cell r="J25" t="str">
            <v>Eligible Costs/kWh (D + F)</v>
          </cell>
          <cell r="K25" t="str">
            <v>G.</v>
          </cell>
          <cell r="L25">
            <v>0.25002068438899483</v>
          </cell>
          <cell r="M25">
            <v>0.25310211752717748</v>
          </cell>
          <cell r="N25">
            <v>0.27402898013795751</v>
          </cell>
          <cell r="O25">
            <v>0.25508061513914948</v>
          </cell>
          <cell r="P25">
            <v>0.25002068438899483</v>
          </cell>
        </row>
        <row r="27">
          <cell r="I27" t="str">
            <v>H.</v>
          </cell>
          <cell r="J27" t="str">
            <v>Eligible Cost/kWh (G)</v>
          </cell>
          <cell r="K27" t="str">
            <v>H.</v>
          </cell>
          <cell r="L27" t="str">
            <v>Eligible Cost/kWh (G)</v>
          </cell>
        </row>
        <row r="28">
          <cell r="J28" t="str">
            <v xml:space="preserve">  Less 9.7 cents/kWh</v>
          </cell>
          <cell r="L28" t="str">
            <v xml:space="preserve">  Less 9.7 cents/kWh</v>
          </cell>
          <cell r="M28">
            <v>0.15610211752717748</v>
          </cell>
          <cell r="N28">
            <v>0.17702898013795751</v>
          </cell>
          <cell r="O28">
            <v>0.15808061513914948</v>
          </cell>
          <cell r="P28">
            <v>0.15302068438899483</v>
          </cell>
          <cell r="Q28" t="str">
            <v>Base Rate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WhGener-FuelInfo"/>
      <sheetName val="KWhSold-PCEkWh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1">
          <cell r="A1" t="str">
            <v>Annual Energy Summary</v>
          </cell>
        </row>
        <row r="38">
          <cell r="D38">
            <v>0</v>
          </cell>
        </row>
      </sheetData>
      <sheetData sheetId="1">
        <row r="10">
          <cell r="H10">
            <v>40019</v>
          </cell>
        </row>
        <row r="11">
          <cell r="H11">
            <v>39642</v>
          </cell>
        </row>
        <row r="12">
          <cell r="H12">
            <v>42643</v>
          </cell>
        </row>
        <row r="13">
          <cell r="H13">
            <v>28131</v>
          </cell>
        </row>
        <row r="14">
          <cell r="H14">
            <v>32433</v>
          </cell>
        </row>
        <row r="15">
          <cell r="H15">
            <v>22727</v>
          </cell>
        </row>
        <row r="16">
          <cell r="H16">
            <v>26338</v>
          </cell>
        </row>
        <row r="17">
          <cell r="H17">
            <v>34067</v>
          </cell>
        </row>
        <row r="18">
          <cell r="H18">
            <v>36799</v>
          </cell>
        </row>
        <row r="19">
          <cell r="H19">
            <v>33282</v>
          </cell>
        </row>
        <row r="20">
          <cell r="H20">
            <v>44882</v>
          </cell>
        </row>
        <row r="21">
          <cell r="H21">
            <v>38774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Cont. Sheet"/>
    </sheetNames>
    <sheetDataSet>
      <sheetData sheetId="0"/>
      <sheetData sheetId="1">
        <row r="54">
          <cell r="D54">
            <v>0</v>
          </cell>
          <cell r="G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781D-F037-42BB-98B4-F6C27DB81B7B}">
  <dimension ref="A1:H25"/>
  <sheetViews>
    <sheetView workbookViewId="0">
      <selection activeCell="O14" sqref="O14"/>
    </sheetView>
  </sheetViews>
  <sheetFormatPr defaultRowHeight="14.5" x14ac:dyDescent="0.35"/>
  <cols>
    <col min="1" max="1" width="18.90625" customWidth="1"/>
    <col min="2" max="2" width="15.6328125" customWidth="1"/>
    <col min="3" max="3" width="16" customWidth="1"/>
    <col min="4" max="4" width="18.81640625" customWidth="1"/>
    <col min="5" max="5" width="17.36328125" customWidth="1"/>
    <col min="7" max="7" width="10.36328125" customWidth="1"/>
    <col min="8" max="8" width="9.90625" customWidth="1"/>
  </cols>
  <sheetData>
    <row r="1" spans="1:8" x14ac:dyDescent="0.3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</row>
    <row r="2" spans="1:8" x14ac:dyDescent="0.35">
      <c r="A2" s="6" t="s">
        <v>8</v>
      </c>
      <c r="B2" s="7">
        <v>10000</v>
      </c>
      <c r="C2" s="7">
        <v>16838</v>
      </c>
      <c r="D2" s="8">
        <v>75580</v>
      </c>
      <c r="E2" s="8">
        <v>77040</v>
      </c>
      <c r="F2" s="9">
        <v>1</v>
      </c>
      <c r="G2" s="9"/>
      <c r="H2" s="9" t="s">
        <v>9</v>
      </c>
    </row>
    <row r="3" spans="1:8" x14ac:dyDescent="0.35">
      <c r="A3" s="6" t="s">
        <v>10</v>
      </c>
      <c r="B3" s="7">
        <v>10006</v>
      </c>
      <c r="C3" s="7">
        <v>2112</v>
      </c>
      <c r="D3" s="8">
        <v>7661</v>
      </c>
      <c r="E3" s="8">
        <v>8244</v>
      </c>
      <c r="F3" s="9">
        <v>1</v>
      </c>
      <c r="G3" s="9"/>
      <c r="H3" s="9" t="s">
        <v>11</v>
      </c>
    </row>
    <row r="4" spans="1:8" x14ac:dyDescent="0.35">
      <c r="A4" s="6" t="s">
        <v>12</v>
      </c>
      <c r="B4" s="7">
        <v>10007</v>
      </c>
      <c r="C4" s="7">
        <v>7538</v>
      </c>
      <c r="D4" s="8">
        <v>3336</v>
      </c>
      <c r="E4" s="8">
        <v>4206</v>
      </c>
      <c r="F4" s="9">
        <v>1</v>
      </c>
      <c r="G4" s="9"/>
      <c r="H4" s="9" t="s">
        <v>11</v>
      </c>
    </row>
    <row r="5" spans="1:8" x14ac:dyDescent="0.35">
      <c r="A5" s="6" t="s">
        <v>13</v>
      </c>
      <c r="B5" s="7">
        <v>10008</v>
      </c>
      <c r="C5" s="7">
        <v>8789</v>
      </c>
      <c r="D5" s="8">
        <v>1950</v>
      </c>
      <c r="E5" s="8">
        <v>3120</v>
      </c>
      <c r="F5" s="9">
        <v>1</v>
      </c>
      <c r="G5" s="9"/>
      <c r="H5" s="9" t="s">
        <v>11</v>
      </c>
    </row>
    <row r="6" spans="1:8" x14ac:dyDescent="0.35">
      <c r="A6" s="6" t="s">
        <v>14</v>
      </c>
      <c r="B6" s="7">
        <v>10009</v>
      </c>
      <c r="C6" s="7">
        <v>9062</v>
      </c>
      <c r="D6" s="8">
        <v>3513</v>
      </c>
      <c r="E6" s="8">
        <v>4242</v>
      </c>
      <c r="F6" s="9">
        <v>1</v>
      </c>
      <c r="G6" s="9"/>
      <c r="H6" s="9" t="s">
        <v>11</v>
      </c>
    </row>
    <row r="7" spans="1:8" x14ac:dyDescent="0.35">
      <c r="A7" s="6" t="s">
        <v>15</v>
      </c>
      <c r="B7" s="7">
        <v>10010</v>
      </c>
      <c r="C7" s="7">
        <v>7237</v>
      </c>
      <c r="D7" s="8">
        <v>995</v>
      </c>
      <c r="E7" s="8">
        <v>1221</v>
      </c>
      <c r="F7" s="9">
        <v>1</v>
      </c>
      <c r="G7" s="9"/>
      <c r="H7" s="9" t="s">
        <v>11</v>
      </c>
    </row>
    <row r="8" spans="1:8" x14ac:dyDescent="0.35">
      <c r="A8" s="6" t="s">
        <v>16</v>
      </c>
      <c r="B8" s="7">
        <v>10010</v>
      </c>
      <c r="C8" s="7" t="s">
        <v>17</v>
      </c>
      <c r="D8" s="8">
        <v>1666</v>
      </c>
      <c r="E8" s="8">
        <v>1770</v>
      </c>
      <c r="F8" s="9">
        <v>1</v>
      </c>
      <c r="G8" s="9"/>
      <c r="H8" s="9" t="s">
        <v>18</v>
      </c>
    </row>
    <row r="11" spans="1:8" x14ac:dyDescent="0.35">
      <c r="B11" s="19" t="s">
        <v>354</v>
      </c>
    </row>
    <row r="12" spans="1:8" x14ac:dyDescent="0.35">
      <c r="B12" t="s">
        <v>355</v>
      </c>
    </row>
    <row r="13" spans="1:8" x14ac:dyDescent="0.35">
      <c r="B13" t="s">
        <v>356</v>
      </c>
    </row>
    <row r="14" spans="1:8" x14ac:dyDescent="0.35">
      <c r="B14" t="s">
        <v>357</v>
      </c>
    </row>
    <row r="15" spans="1:8" x14ac:dyDescent="0.35">
      <c r="B15" t="s">
        <v>358</v>
      </c>
    </row>
    <row r="16" spans="1:8" x14ac:dyDescent="0.35">
      <c r="B16" t="s">
        <v>359</v>
      </c>
    </row>
    <row r="18" spans="2:2" x14ac:dyDescent="0.35">
      <c r="B18" s="19" t="s">
        <v>367</v>
      </c>
    </row>
    <row r="19" spans="2:2" x14ac:dyDescent="0.35">
      <c r="B19" t="s">
        <v>360</v>
      </c>
    </row>
    <row r="20" spans="2:2" x14ac:dyDescent="0.35">
      <c r="B20" t="s">
        <v>361</v>
      </c>
    </row>
    <row r="21" spans="2:2" x14ac:dyDescent="0.35">
      <c r="B21" t="s">
        <v>362</v>
      </c>
    </row>
    <row r="22" spans="2:2" x14ac:dyDescent="0.35">
      <c r="B22" t="s">
        <v>365</v>
      </c>
    </row>
    <row r="23" spans="2:2" x14ac:dyDescent="0.35">
      <c r="B23" t="s">
        <v>363</v>
      </c>
    </row>
    <row r="24" spans="2:2" x14ac:dyDescent="0.35">
      <c r="B24" t="s">
        <v>364</v>
      </c>
    </row>
    <row r="25" spans="2:2" x14ac:dyDescent="0.35">
      <c r="B25" t="s">
        <v>366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C1295-9186-405A-AE89-0E2C8BBC7F86}">
  <sheetPr>
    <pageSetUpPr fitToPage="1"/>
  </sheetPr>
  <dimension ref="B4:H39"/>
  <sheetViews>
    <sheetView showGridLines="0" zoomScaleNormal="100" workbookViewId="0">
      <selection activeCell="C12" sqref="C12"/>
    </sheetView>
  </sheetViews>
  <sheetFormatPr defaultColWidth="9.08984375" defaultRowHeight="15.5" x14ac:dyDescent="0.35"/>
  <cols>
    <col min="1" max="1" width="9.08984375" style="471"/>
    <col min="2" max="2" width="20.90625" style="471" customWidth="1"/>
    <col min="3" max="5" width="17.6328125" style="471" customWidth="1"/>
    <col min="6" max="7" width="14.90625" style="471" customWidth="1"/>
    <col min="8" max="8" width="14.08984375" style="471" customWidth="1"/>
    <col min="9" max="16384" width="9.08984375" style="471"/>
  </cols>
  <sheetData>
    <row r="4" spans="2:8" x14ac:dyDescent="0.35">
      <c r="C4" s="472" t="s">
        <v>283</v>
      </c>
      <c r="D4" s="473" t="str">
        <f>IF(UtilityName="","",UtilityName)</f>
        <v xml:space="preserve"> </v>
      </c>
      <c r="E4" s="474"/>
      <c r="F4" s="475"/>
    </row>
    <row r="5" spans="2:8" ht="19.5" customHeight="1" x14ac:dyDescent="0.35">
      <c r="B5" s="476" t="s">
        <v>284</v>
      </c>
      <c r="C5" s="476"/>
      <c r="D5" s="476"/>
      <c r="E5" s="476"/>
      <c r="F5" s="476"/>
    </row>
    <row r="6" spans="2:8" x14ac:dyDescent="0.35">
      <c r="C6" s="477" t="s">
        <v>285</v>
      </c>
      <c r="D6" s="478" t="s">
        <v>286</v>
      </c>
      <c r="E6" s="479"/>
      <c r="F6" s="479"/>
    </row>
    <row r="7" spans="2:8" ht="15.75" customHeight="1" x14ac:dyDescent="0.35"/>
    <row r="8" spans="2:8" ht="15.75" customHeight="1" x14ac:dyDescent="0.35">
      <c r="B8" s="480"/>
      <c r="C8" s="480"/>
      <c r="D8" s="480"/>
      <c r="E8" s="480"/>
      <c r="F8" s="480"/>
    </row>
    <row r="9" spans="2:8" ht="15.75" customHeight="1" x14ac:dyDescent="0.35">
      <c r="B9" s="481"/>
      <c r="C9" s="482"/>
      <c r="D9" s="482"/>
      <c r="E9" s="482"/>
      <c r="F9" s="483"/>
      <c r="G9" s="483"/>
      <c r="H9" s="484"/>
    </row>
    <row r="10" spans="2:8" ht="16.5" customHeight="1" x14ac:dyDescent="0.35">
      <c r="B10" s="485"/>
      <c r="C10" s="816" t="s">
        <v>287</v>
      </c>
      <c r="D10" s="817"/>
      <c r="E10" s="818"/>
      <c r="F10" s="486" t="s">
        <v>288</v>
      </c>
      <c r="G10" s="486" t="s">
        <v>289</v>
      </c>
      <c r="H10" s="487" t="s">
        <v>290</v>
      </c>
    </row>
    <row r="11" spans="2:8" x14ac:dyDescent="0.35">
      <c r="B11" s="488" t="s">
        <v>291</v>
      </c>
      <c r="C11" s="489" t="s">
        <v>292</v>
      </c>
      <c r="D11" s="489" t="s">
        <v>293</v>
      </c>
      <c r="E11" s="490" t="s">
        <v>36</v>
      </c>
      <c r="F11" s="491" t="s">
        <v>294</v>
      </c>
      <c r="G11" s="491" t="s">
        <v>295</v>
      </c>
      <c r="H11" s="492" t="s">
        <v>296</v>
      </c>
    </row>
    <row r="12" spans="2:8" ht="30" customHeight="1" x14ac:dyDescent="0.35">
      <c r="B12" s="493">
        <v>42370</v>
      </c>
      <c r="C12" s="494">
        <v>46000</v>
      </c>
      <c r="D12" s="494"/>
      <c r="E12" s="494">
        <f t="shared" ref="E12:E23" si="0">C12+D12</f>
        <v>46000</v>
      </c>
      <c r="F12" s="495">
        <v>43163</v>
      </c>
      <c r="G12" s="495">
        <v>3412</v>
      </c>
      <c r="H12" s="496">
        <v>2342</v>
      </c>
    </row>
    <row r="13" spans="2:8" ht="30" customHeight="1" x14ac:dyDescent="0.35">
      <c r="B13" s="493">
        <v>42401</v>
      </c>
      <c r="C13" s="494">
        <v>35000</v>
      </c>
      <c r="D13" s="494"/>
      <c r="E13" s="494">
        <f t="shared" si="0"/>
        <v>35000</v>
      </c>
      <c r="F13" s="495">
        <v>29927</v>
      </c>
      <c r="G13" s="495">
        <v>3191</v>
      </c>
      <c r="H13" s="497">
        <v>2500</v>
      </c>
    </row>
    <row r="14" spans="2:8" ht="30" customHeight="1" x14ac:dyDescent="0.35">
      <c r="B14" s="493">
        <v>42430</v>
      </c>
      <c r="C14" s="494">
        <v>39100</v>
      </c>
      <c r="D14" s="494"/>
      <c r="E14" s="494">
        <f t="shared" si="0"/>
        <v>39100</v>
      </c>
      <c r="F14" s="495">
        <v>33131</v>
      </c>
      <c r="G14" s="495">
        <v>3144</v>
      </c>
      <c r="H14" s="497">
        <v>2623</v>
      </c>
    </row>
    <row r="15" spans="2:8" ht="30" customHeight="1" x14ac:dyDescent="0.35">
      <c r="B15" s="493">
        <v>42461</v>
      </c>
      <c r="C15" s="494">
        <v>35200</v>
      </c>
      <c r="D15" s="494"/>
      <c r="E15" s="494">
        <f t="shared" si="0"/>
        <v>35200</v>
      </c>
      <c r="F15" s="495">
        <v>30057</v>
      </c>
      <c r="G15" s="495">
        <v>3181</v>
      </c>
      <c r="H15" s="497">
        <v>2246</v>
      </c>
    </row>
    <row r="16" spans="2:8" ht="30" customHeight="1" x14ac:dyDescent="0.35">
      <c r="B16" s="493">
        <v>42491</v>
      </c>
      <c r="C16" s="494">
        <v>32100</v>
      </c>
      <c r="D16" s="494"/>
      <c r="E16" s="494">
        <f t="shared" si="0"/>
        <v>32100</v>
      </c>
      <c r="F16" s="495">
        <v>27079</v>
      </c>
      <c r="G16" s="495">
        <v>2814</v>
      </c>
      <c r="H16" s="497">
        <v>2339</v>
      </c>
    </row>
    <row r="17" spans="2:8" ht="30" customHeight="1" x14ac:dyDescent="0.35">
      <c r="B17" s="493">
        <v>42522</v>
      </c>
      <c r="C17" s="494">
        <v>25200</v>
      </c>
      <c r="D17" s="494"/>
      <c r="E17" s="494">
        <f t="shared" si="0"/>
        <v>25200</v>
      </c>
      <c r="F17" s="495">
        <v>21385</v>
      </c>
      <c r="G17" s="495">
        <v>2242</v>
      </c>
      <c r="H17" s="497">
        <v>1804</v>
      </c>
    </row>
    <row r="18" spans="2:8" ht="30" customHeight="1" x14ac:dyDescent="0.35">
      <c r="B18" s="493">
        <v>42552</v>
      </c>
      <c r="C18" s="494">
        <v>24600</v>
      </c>
      <c r="D18" s="494"/>
      <c r="E18" s="494">
        <f t="shared" si="0"/>
        <v>24600</v>
      </c>
      <c r="F18" s="495">
        <v>21234</v>
      </c>
      <c r="G18" s="495">
        <v>2171</v>
      </c>
      <c r="H18" s="497">
        <v>2112</v>
      </c>
    </row>
    <row r="19" spans="2:8" ht="30" customHeight="1" x14ac:dyDescent="0.35">
      <c r="B19" s="493">
        <v>42583</v>
      </c>
      <c r="C19" s="494">
        <v>31100</v>
      </c>
      <c r="D19" s="494"/>
      <c r="E19" s="494">
        <f t="shared" si="0"/>
        <v>31100</v>
      </c>
      <c r="F19" s="495">
        <v>27560</v>
      </c>
      <c r="G19" s="495">
        <v>2707</v>
      </c>
      <c r="H19" s="497">
        <v>2590</v>
      </c>
    </row>
    <row r="20" spans="2:8" ht="30" customHeight="1" x14ac:dyDescent="0.35">
      <c r="B20" s="493">
        <v>42614</v>
      </c>
      <c r="C20" s="494">
        <v>33300</v>
      </c>
      <c r="D20" s="494"/>
      <c r="E20" s="494">
        <f t="shared" si="0"/>
        <v>33300</v>
      </c>
      <c r="F20" s="495">
        <v>27600</v>
      </c>
      <c r="G20" s="495">
        <v>2813</v>
      </c>
      <c r="H20" s="497">
        <v>2115</v>
      </c>
    </row>
    <row r="21" spans="2:8" ht="30" customHeight="1" x14ac:dyDescent="0.35">
      <c r="B21" s="493">
        <v>42644</v>
      </c>
      <c r="C21" s="494">
        <v>37000</v>
      </c>
      <c r="D21" s="494"/>
      <c r="E21" s="494">
        <f t="shared" si="0"/>
        <v>37000</v>
      </c>
      <c r="F21" s="495">
        <v>30973</v>
      </c>
      <c r="G21" s="495">
        <v>3093</v>
      </c>
      <c r="H21" s="497">
        <v>2613</v>
      </c>
    </row>
    <row r="22" spans="2:8" ht="30" customHeight="1" x14ac:dyDescent="0.35">
      <c r="B22" s="493">
        <v>42675</v>
      </c>
      <c r="C22" s="494">
        <v>42100</v>
      </c>
      <c r="D22" s="494"/>
      <c r="E22" s="494">
        <f t="shared" si="0"/>
        <v>42100</v>
      </c>
      <c r="F22" s="495">
        <v>35673</v>
      </c>
      <c r="G22" s="495">
        <v>3620</v>
      </c>
      <c r="H22" s="497">
        <v>2239</v>
      </c>
    </row>
    <row r="23" spans="2:8" ht="30" customHeight="1" thickBot="1" x14ac:dyDescent="0.4">
      <c r="B23" s="493">
        <v>42705</v>
      </c>
      <c r="C23" s="494">
        <v>48200</v>
      </c>
      <c r="D23" s="494"/>
      <c r="E23" s="494">
        <f t="shared" si="0"/>
        <v>48200</v>
      </c>
      <c r="F23" s="495">
        <v>38864</v>
      </c>
      <c r="G23" s="495">
        <v>4025</v>
      </c>
      <c r="H23" s="495">
        <v>2776</v>
      </c>
    </row>
    <row r="24" spans="2:8" ht="16" thickTop="1" x14ac:dyDescent="0.35">
      <c r="B24" s="498"/>
      <c r="C24" s="819">
        <f>IF(SUM(C12:C23)=0,"",SUM(C12:C23))</f>
        <v>428900</v>
      </c>
      <c r="D24" s="819" t="str">
        <f>IF(SUM(D12:D23)=0,"",SUM(D12:D23))</f>
        <v/>
      </c>
      <c r="E24" s="819">
        <f>IF(SUM(E12:E23)=0,"",SUM(E12:E23))</f>
        <v>428900</v>
      </c>
      <c r="F24" s="814">
        <f>IF(SUM(F12:F23)=0,"",SUM(F12:F23))</f>
        <v>366646</v>
      </c>
      <c r="G24" s="814">
        <f>IF(SUM(G12:G23)=0,"",SUM(G12:G23))</f>
        <v>36413</v>
      </c>
      <c r="H24" s="814">
        <f>SUM(H12:H23)</f>
        <v>28299</v>
      </c>
    </row>
    <row r="25" spans="2:8" ht="16" thickBot="1" x14ac:dyDescent="0.4">
      <c r="B25" s="499" t="s">
        <v>33</v>
      </c>
      <c r="C25" s="820"/>
      <c r="D25" s="820"/>
      <c r="E25" s="820"/>
      <c r="F25" s="815"/>
      <c r="G25" s="815"/>
      <c r="H25" s="815"/>
    </row>
    <row r="26" spans="2:8" ht="16" thickTop="1" x14ac:dyDescent="0.35">
      <c r="B26" s="500"/>
      <c r="C26" s="500"/>
      <c r="D26" s="500"/>
      <c r="E26" s="500"/>
      <c r="F26" s="500"/>
      <c r="G26" s="500"/>
      <c r="H26" s="501"/>
    </row>
    <row r="27" spans="2:8" x14ac:dyDescent="0.35">
      <c r="B27" s="500"/>
      <c r="C27" s="500"/>
      <c r="D27" s="500"/>
      <c r="E27" s="500"/>
      <c r="F27" s="500"/>
      <c r="G27" s="500"/>
      <c r="H27" s="501"/>
    </row>
    <row r="28" spans="2:8" x14ac:dyDescent="0.35">
      <c r="B28" s="502" t="s">
        <v>297</v>
      </c>
      <c r="C28" s="502"/>
      <c r="D28" s="502"/>
      <c r="E28" s="502"/>
      <c r="G28" s="500"/>
      <c r="H28" s="501"/>
    </row>
    <row r="29" spans="2:8" x14ac:dyDescent="0.35">
      <c r="B29" s="500"/>
      <c r="C29" s="500"/>
      <c r="D29" s="500"/>
      <c r="G29" s="500"/>
      <c r="H29" s="501"/>
    </row>
    <row r="30" spans="2:8" x14ac:dyDescent="0.35">
      <c r="B30" s="471" t="s">
        <v>243</v>
      </c>
      <c r="D30" s="503"/>
      <c r="E30" s="500"/>
      <c r="G30" s="500"/>
      <c r="H30" s="501"/>
    </row>
    <row r="31" spans="2:8" x14ac:dyDescent="0.35">
      <c r="B31" s="471" t="s">
        <v>244</v>
      </c>
      <c r="C31" s="500"/>
      <c r="D31" s="503"/>
      <c r="E31" s="500"/>
      <c r="G31" s="500"/>
      <c r="H31" s="504"/>
    </row>
    <row r="35" spans="2:2" s="505" customFormat="1" ht="8" x14ac:dyDescent="0.2"/>
    <row r="36" spans="2:2" s="505" customFormat="1" ht="8" x14ac:dyDescent="0.2"/>
    <row r="38" spans="2:2" x14ac:dyDescent="0.35">
      <c r="B38" s="505"/>
    </row>
    <row r="39" spans="2:2" x14ac:dyDescent="0.35">
      <c r="B39" s="505"/>
    </row>
  </sheetData>
  <mergeCells count="7">
    <mergeCell ref="H24:H25"/>
    <mergeCell ref="C10:E10"/>
    <mergeCell ref="C24:C25"/>
    <mergeCell ref="D24:D25"/>
    <mergeCell ref="E24:E25"/>
    <mergeCell ref="F24:F25"/>
    <mergeCell ref="G24:G25"/>
  </mergeCells>
  <pageMargins left="1.1000000000000001" right="0.75" top="1" bottom="1" header="0.5" footer="0.5"/>
  <pageSetup scale="71" fitToHeight="0" orientation="portrait" r:id="rId1"/>
  <headerFooter alignWithMargins="0">
    <oddFooter>&amp;LPage 5&amp;C&amp;"Arial,Italic"PCE DATA FORM&amp;RRCA_PCE _AnnRpt
Revised August, 2015
Station Service Added Pursuant to R-15-001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342900</xdr:colOff>
                    <xdr:row>26</xdr:row>
                    <xdr:rowOff>177800</xdr:rowOff>
                  </from>
                  <to>
                    <xdr:col>4</xdr:col>
                    <xdr:colOff>723900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869950</xdr:colOff>
                    <xdr:row>26</xdr:row>
                    <xdr:rowOff>177800</xdr:rowOff>
                  </from>
                  <to>
                    <xdr:col>5</xdr:col>
                    <xdr:colOff>69850</xdr:colOff>
                    <xdr:row>28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AC8C-F6B1-4910-806A-701C8788879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5233-0756-495A-AC07-91BF8A2D8083}">
  <sheetPr>
    <pageSetUpPr fitToPage="1"/>
  </sheetPr>
  <dimension ref="A1:U67"/>
  <sheetViews>
    <sheetView zoomScaleNormal="100" zoomScaleSheetLayoutView="100" workbookViewId="0">
      <selection activeCell="G60" sqref="G60"/>
    </sheetView>
  </sheetViews>
  <sheetFormatPr defaultRowHeight="14.5" x14ac:dyDescent="0.35"/>
  <cols>
    <col min="1" max="1" width="24.81640625" customWidth="1"/>
    <col min="2" max="2" width="11.453125" customWidth="1"/>
    <col min="3" max="3" width="11.36328125" bestFit="1" customWidth="1"/>
    <col min="4" max="5" width="11.453125" customWidth="1"/>
    <col min="6" max="6" width="16.453125" customWidth="1"/>
    <col min="7" max="7" width="10.453125" customWidth="1"/>
    <col min="8" max="8" width="13.453125" customWidth="1"/>
    <col min="9" max="9" width="12.1796875" customWidth="1"/>
    <col min="10" max="10" width="13" customWidth="1"/>
    <col min="11" max="11" width="11.453125" customWidth="1"/>
    <col min="12" max="12" width="12.6328125" customWidth="1"/>
    <col min="13" max="13" width="13.6328125" customWidth="1"/>
  </cols>
  <sheetData>
    <row r="1" spans="1:18" s="10" customFormat="1" ht="18.5" x14ac:dyDescent="0.45">
      <c r="A1" s="740" t="s">
        <v>349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2"/>
    </row>
    <row r="2" spans="1:18" s="10" customFormat="1" ht="19" thickBot="1" x14ac:dyDescent="0.5">
      <c r="A2" s="743"/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5"/>
    </row>
    <row r="3" spans="1:18" s="10" customFormat="1" ht="19" thickBot="1" x14ac:dyDescent="0.5">
      <c r="A3" s="11" t="s">
        <v>19</v>
      </c>
      <c r="B3" s="12">
        <v>43282</v>
      </c>
      <c r="C3" s="13" t="s">
        <v>20</v>
      </c>
      <c r="D3" s="12">
        <v>43313</v>
      </c>
      <c r="J3" s="746" t="s">
        <v>21</v>
      </c>
      <c r="K3" s="746"/>
      <c r="L3" s="12">
        <v>43313</v>
      </c>
    </row>
    <row r="4" spans="1:18" s="19" customFormat="1" ht="40" thickBot="1" x14ac:dyDescent="0.4">
      <c r="A4" s="14">
        <v>43132</v>
      </c>
      <c r="B4" s="15" t="s">
        <v>22</v>
      </c>
      <c r="C4" s="15" t="s">
        <v>23</v>
      </c>
      <c r="D4" s="16" t="s">
        <v>24</v>
      </c>
      <c r="E4" s="16" t="s">
        <v>25</v>
      </c>
      <c r="F4" s="17" t="s">
        <v>26</v>
      </c>
      <c r="G4" s="16" t="s">
        <v>27</v>
      </c>
      <c r="H4" s="16" t="s">
        <v>28</v>
      </c>
      <c r="I4" s="17" t="s">
        <v>29</v>
      </c>
      <c r="J4" s="17" t="s">
        <v>30</v>
      </c>
      <c r="K4" s="17" t="s">
        <v>31</v>
      </c>
      <c r="L4" s="17" t="s">
        <v>32</v>
      </c>
      <c r="M4" s="18" t="s">
        <v>33</v>
      </c>
    </row>
    <row r="5" spans="1:18" x14ac:dyDescent="0.35">
      <c r="A5" s="20" t="s">
        <v>34</v>
      </c>
      <c r="B5" s="21"/>
      <c r="C5" s="21"/>
      <c r="D5" s="22"/>
      <c r="E5" s="22"/>
      <c r="F5" s="23"/>
      <c r="G5" s="22" t="s">
        <v>35</v>
      </c>
      <c r="H5" s="22"/>
      <c r="I5" s="23"/>
      <c r="J5" s="23"/>
      <c r="K5" s="22"/>
      <c r="L5" s="22"/>
      <c r="M5" s="24"/>
    </row>
    <row r="6" spans="1:18" x14ac:dyDescent="0.35">
      <c r="A6" s="25"/>
      <c r="B6" s="26">
        <v>56744</v>
      </c>
      <c r="C6" s="26">
        <v>56184</v>
      </c>
      <c r="D6" s="27">
        <f t="shared" ref="D6:D13" si="0">B6-C6</f>
        <v>560</v>
      </c>
      <c r="E6" s="28">
        <v>0.85</v>
      </c>
      <c r="F6" s="29">
        <f t="shared" ref="F6:F13" si="1">D6*E6</f>
        <v>476</v>
      </c>
      <c r="G6" s="27">
        <f>IF(D6&lt;500,D6,500)</f>
        <v>500</v>
      </c>
      <c r="H6" s="30">
        <v>0.38169999999999998</v>
      </c>
      <c r="I6" s="29">
        <f>G6*H6</f>
        <v>190.85</v>
      </c>
      <c r="J6" s="29">
        <f>F6-I6</f>
        <v>285.14999999999998</v>
      </c>
      <c r="K6" s="29">
        <v>2442.2699999999991</v>
      </c>
      <c r="L6" s="31"/>
      <c r="M6" s="32">
        <f>SUM(J6+K6-L6)</f>
        <v>2727.4199999999992</v>
      </c>
    </row>
    <row r="7" spans="1:18" x14ac:dyDescent="0.35">
      <c r="A7" s="25"/>
      <c r="B7" s="33">
        <v>66350</v>
      </c>
      <c r="C7" s="33">
        <v>65890</v>
      </c>
      <c r="D7" s="27">
        <f t="shared" si="0"/>
        <v>460</v>
      </c>
      <c r="E7" s="28">
        <v>0.85</v>
      </c>
      <c r="F7" s="29">
        <f t="shared" si="1"/>
        <v>391</v>
      </c>
      <c r="G7" s="27">
        <f>IF(D7&lt;500,D7,500)</f>
        <v>460</v>
      </c>
      <c r="H7" s="30">
        <v>0.38169999999999998</v>
      </c>
      <c r="I7" s="29">
        <f>G7*H7</f>
        <v>175.58199999999999</v>
      </c>
      <c r="J7" s="29">
        <f>SUM(F7-I7)</f>
        <v>215.41800000000001</v>
      </c>
      <c r="K7" s="29">
        <v>-46.140999999999934</v>
      </c>
      <c r="L7" s="31"/>
      <c r="M7" s="32">
        <f>SUM(J7+K7-L7)</f>
        <v>169.27700000000007</v>
      </c>
      <c r="R7" s="19"/>
    </row>
    <row r="8" spans="1:18" x14ac:dyDescent="0.35">
      <c r="A8" s="34"/>
      <c r="B8" s="33">
        <v>88745</v>
      </c>
      <c r="C8" s="33">
        <v>88292</v>
      </c>
      <c r="D8" s="27">
        <f t="shared" si="0"/>
        <v>453</v>
      </c>
      <c r="E8" s="28">
        <v>0.85</v>
      </c>
      <c r="F8" s="29">
        <f t="shared" si="1"/>
        <v>385.05</v>
      </c>
      <c r="G8" s="27">
        <f>IF(D8&lt;500,D8,500)</f>
        <v>453</v>
      </c>
      <c r="H8" s="30">
        <v>0.38169999999999998</v>
      </c>
      <c r="I8" s="29">
        <f>G8*H8</f>
        <v>172.9101</v>
      </c>
      <c r="J8" s="29">
        <f>SUM(F8-I8)</f>
        <v>212.13990000000001</v>
      </c>
      <c r="K8" s="29">
        <v>5724.766700000001</v>
      </c>
      <c r="L8" s="31"/>
      <c r="M8" s="32">
        <f>SUM(J8+K8-L8)</f>
        <v>5936.9066000000012</v>
      </c>
    </row>
    <row r="9" spans="1:18" x14ac:dyDescent="0.35">
      <c r="A9" s="25"/>
      <c r="B9" s="33">
        <v>44015</v>
      </c>
      <c r="C9" s="33">
        <v>44013</v>
      </c>
      <c r="D9" s="27">
        <f t="shared" si="0"/>
        <v>2</v>
      </c>
      <c r="E9" s="35">
        <v>0.85</v>
      </c>
      <c r="F9" s="29">
        <v>10</v>
      </c>
      <c r="G9" s="27">
        <v>0</v>
      </c>
      <c r="H9" s="27">
        <v>0.38169999999999998</v>
      </c>
      <c r="I9" s="29"/>
      <c r="J9" s="29">
        <v>10</v>
      </c>
      <c r="K9" s="29">
        <v>80</v>
      </c>
      <c r="L9" s="31"/>
      <c r="M9" s="32">
        <f>SUM(J9+K9-L9)</f>
        <v>90</v>
      </c>
      <c r="Q9" s="36"/>
    </row>
    <row r="10" spans="1:18" x14ac:dyDescent="0.35">
      <c r="A10" s="25"/>
      <c r="B10" s="33">
        <v>83333</v>
      </c>
      <c r="C10" s="33">
        <v>83231</v>
      </c>
      <c r="D10" s="27">
        <f t="shared" si="0"/>
        <v>102</v>
      </c>
      <c r="E10" s="28">
        <v>0.85</v>
      </c>
      <c r="F10" s="29">
        <f t="shared" si="1"/>
        <v>86.7</v>
      </c>
      <c r="G10" s="27">
        <f t="shared" ref="G10:G13" si="2">IF(D10&lt;500,D10,500)</f>
        <v>102</v>
      </c>
      <c r="H10" s="30">
        <v>0.38169999999999998</v>
      </c>
      <c r="I10" s="29">
        <f t="shared" ref="I10:I13" si="3">G10*H10</f>
        <v>38.933399999999999</v>
      </c>
      <c r="J10" s="29">
        <f t="shared" ref="J10:J13" si="4">SUM(F10-I10)</f>
        <v>47.766600000000004</v>
      </c>
      <c r="K10" s="29">
        <v>-2266.4515999999999</v>
      </c>
      <c r="L10" s="31"/>
      <c r="M10" s="32">
        <f>SUM(J10+K10-L10)</f>
        <v>-2218.6849999999999</v>
      </c>
    </row>
    <row r="11" spans="1:18" x14ac:dyDescent="0.35">
      <c r="A11" s="37"/>
      <c r="B11" s="26">
        <v>75853</v>
      </c>
      <c r="C11" s="26">
        <v>75156</v>
      </c>
      <c r="D11" s="27">
        <f t="shared" si="0"/>
        <v>697</v>
      </c>
      <c r="E11" s="28">
        <v>0.85</v>
      </c>
      <c r="F11" s="29">
        <f t="shared" si="1"/>
        <v>592.44999999999993</v>
      </c>
      <c r="G11" s="27">
        <f t="shared" si="2"/>
        <v>500</v>
      </c>
      <c r="H11" s="30">
        <v>0.38169999999999998</v>
      </c>
      <c r="I11" s="29">
        <f t="shared" si="3"/>
        <v>190.85</v>
      </c>
      <c r="J11" s="29">
        <f t="shared" si="4"/>
        <v>401.59999999999991</v>
      </c>
      <c r="K11" s="29">
        <v>-184.61</v>
      </c>
      <c r="L11" s="31"/>
      <c r="M11" s="32">
        <v>-184.61</v>
      </c>
    </row>
    <row r="12" spans="1:18" x14ac:dyDescent="0.35">
      <c r="A12" s="37"/>
      <c r="B12" s="33">
        <v>22160</v>
      </c>
      <c r="C12" s="33">
        <v>22160</v>
      </c>
      <c r="D12" s="38">
        <f t="shared" si="0"/>
        <v>0</v>
      </c>
      <c r="E12" s="28">
        <v>0.85</v>
      </c>
      <c r="F12" s="29">
        <f t="shared" si="1"/>
        <v>0</v>
      </c>
      <c r="G12" s="38">
        <f t="shared" si="2"/>
        <v>0</v>
      </c>
      <c r="H12" s="30">
        <v>0.38169999999999998</v>
      </c>
      <c r="I12" s="39">
        <f t="shared" si="3"/>
        <v>0</v>
      </c>
      <c r="J12" s="39">
        <f t="shared" si="4"/>
        <v>0</v>
      </c>
      <c r="K12" s="39">
        <v>2668.3340000000003</v>
      </c>
      <c r="L12" s="40"/>
      <c r="M12" s="41">
        <f>SUM(J12+K12-L12)</f>
        <v>2668.3340000000003</v>
      </c>
    </row>
    <row r="13" spans="1:18" ht="15" thickBot="1" x14ac:dyDescent="0.4">
      <c r="A13" s="25"/>
      <c r="B13" s="33">
        <v>51798</v>
      </c>
      <c r="C13" s="33">
        <v>51537</v>
      </c>
      <c r="D13" s="38">
        <f t="shared" si="0"/>
        <v>261</v>
      </c>
      <c r="E13" s="28">
        <v>0.85</v>
      </c>
      <c r="F13" s="29">
        <f t="shared" si="1"/>
        <v>221.85</v>
      </c>
      <c r="G13" s="38">
        <f t="shared" si="2"/>
        <v>261</v>
      </c>
      <c r="H13" s="30">
        <v>0.38169999999999998</v>
      </c>
      <c r="I13" s="39">
        <f t="shared" si="3"/>
        <v>99.623699999999999</v>
      </c>
      <c r="J13" s="39">
        <f t="shared" si="4"/>
        <v>122.22629999999999</v>
      </c>
      <c r="K13" s="42"/>
      <c r="L13" s="40"/>
      <c r="M13" s="43"/>
    </row>
    <row r="14" spans="1:18" ht="15" thickBot="1" x14ac:dyDescent="0.4">
      <c r="A14" s="48" t="s">
        <v>36</v>
      </c>
      <c r="B14" s="49"/>
      <c r="C14" s="49"/>
      <c r="D14" s="50">
        <f>SUM(D6:D13)</f>
        <v>2535</v>
      </c>
      <c r="E14" s="50"/>
      <c r="F14" s="51">
        <f>SUM(F6:F13)</f>
        <v>2163.0499999999997</v>
      </c>
      <c r="G14" s="50">
        <f>SUM(G6:G13)</f>
        <v>2276</v>
      </c>
      <c r="H14" s="50"/>
      <c r="I14" s="51">
        <f>SUM(I6:I13)</f>
        <v>868.74920000000009</v>
      </c>
      <c r="J14" s="51">
        <f>SUM(J6:J13)</f>
        <v>1294.3008</v>
      </c>
      <c r="K14" s="51">
        <f>SUM(K6:K13)</f>
        <v>8418.1681000000008</v>
      </c>
      <c r="L14" s="51">
        <f>SUM(L6:L13)</f>
        <v>0</v>
      </c>
      <c r="M14" s="52">
        <f>SUM(M6:M13)</f>
        <v>9188.642600000001</v>
      </c>
    </row>
    <row r="15" spans="1:18" ht="15" thickBot="1" x14ac:dyDescent="0.4">
      <c r="A15" s="53" t="s">
        <v>37</v>
      </c>
      <c r="B15" s="54">
        <f>COUNT(B6:B13)</f>
        <v>8</v>
      </c>
      <c r="C15" s="55"/>
      <c r="D15" s="56"/>
      <c r="E15" s="56"/>
      <c r="F15" s="57"/>
      <c r="G15" s="56"/>
      <c r="H15" s="56"/>
      <c r="I15" s="57"/>
      <c r="J15" s="57"/>
      <c r="K15" s="57"/>
      <c r="L15" s="57"/>
      <c r="M15" s="58"/>
    </row>
    <row r="16" spans="1:18" s="19" customFormat="1" ht="40" thickBot="1" x14ac:dyDescent="0.4">
      <c r="A16" s="14">
        <v>43132</v>
      </c>
      <c r="B16" s="15" t="s">
        <v>22</v>
      </c>
      <c r="C16" s="15" t="s">
        <v>23</v>
      </c>
      <c r="D16" s="16" t="s">
        <v>24</v>
      </c>
      <c r="E16" s="16" t="s">
        <v>25</v>
      </c>
      <c r="F16" s="17" t="s">
        <v>26</v>
      </c>
      <c r="G16" s="16" t="s">
        <v>27</v>
      </c>
      <c r="H16" s="16" t="s">
        <v>28</v>
      </c>
      <c r="I16" s="17" t="s">
        <v>29</v>
      </c>
      <c r="J16" s="17" t="s">
        <v>30</v>
      </c>
      <c r="K16" s="17" t="s">
        <v>31</v>
      </c>
      <c r="L16" s="17" t="s">
        <v>32</v>
      </c>
      <c r="M16" s="18" t="s">
        <v>33</v>
      </c>
    </row>
    <row r="17" spans="1:18" x14ac:dyDescent="0.35">
      <c r="A17" s="747" t="s">
        <v>38</v>
      </c>
      <c r="B17" s="748"/>
      <c r="C17" s="749"/>
      <c r="D17" s="22"/>
      <c r="E17" s="22"/>
      <c r="F17" s="23"/>
      <c r="G17" s="22"/>
      <c r="H17" s="22"/>
      <c r="I17" s="23"/>
      <c r="J17" s="23"/>
      <c r="K17" s="23"/>
      <c r="L17" s="23"/>
      <c r="M17" s="23"/>
    </row>
    <row r="18" spans="1:18" x14ac:dyDescent="0.35">
      <c r="A18" s="33"/>
      <c r="B18" s="33">
        <v>83879</v>
      </c>
      <c r="C18" s="33">
        <v>82892</v>
      </c>
      <c r="D18" s="27">
        <f t="shared" ref="D18:D22" si="5">B18-C18</f>
        <v>987</v>
      </c>
      <c r="E18" s="59">
        <v>1.1000000000000001</v>
      </c>
      <c r="F18" s="29">
        <f t="shared" ref="F18:F22" si="6">D18*E18</f>
        <v>1085.7</v>
      </c>
      <c r="G18" s="27"/>
      <c r="H18" s="27"/>
      <c r="I18" s="29"/>
      <c r="J18" s="29">
        <f>SUM(F18)</f>
        <v>1085.7</v>
      </c>
      <c r="K18" s="29">
        <v>11221.600000000002</v>
      </c>
      <c r="L18" s="29"/>
      <c r="M18" s="29">
        <f t="shared" ref="M18:M22" si="7">J18+K18-L18</f>
        <v>12307.300000000003</v>
      </c>
    </row>
    <row r="19" spans="1:18" x14ac:dyDescent="0.35">
      <c r="A19" s="33"/>
      <c r="B19" s="33">
        <v>29619</v>
      </c>
      <c r="C19" s="33">
        <v>29619</v>
      </c>
      <c r="D19" s="27">
        <f t="shared" si="5"/>
        <v>0</v>
      </c>
      <c r="E19" s="59">
        <v>1.1000000000000001</v>
      </c>
      <c r="F19" s="29">
        <f t="shared" si="6"/>
        <v>0</v>
      </c>
      <c r="G19" s="27"/>
      <c r="H19" s="27"/>
      <c r="I19" s="29"/>
      <c r="J19" s="29">
        <v>10</v>
      </c>
      <c r="K19" s="29">
        <v>-36.25</v>
      </c>
      <c r="L19" s="29"/>
      <c r="M19" s="29">
        <f t="shared" si="7"/>
        <v>-26.25</v>
      </c>
    </row>
    <row r="20" spans="1:18" x14ac:dyDescent="0.35">
      <c r="A20" s="33"/>
      <c r="B20" s="33">
        <v>16350</v>
      </c>
      <c r="C20" s="33">
        <v>16350</v>
      </c>
      <c r="D20" s="27">
        <f t="shared" si="5"/>
        <v>0</v>
      </c>
      <c r="E20" s="59">
        <v>1.1000000000000001</v>
      </c>
      <c r="F20" s="29">
        <f t="shared" si="6"/>
        <v>0</v>
      </c>
      <c r="G20" s="27"/>
      <c r="H20" s="27"/>
      <c r="I20" s="29"/>
      <c r="J20" s="29">
        <f>SUM(F20)</f>
        <v>0</v>
      </c>
      <c r="K20" s="44"/>
      <c r="L20" s="29"/>
      <c r="M20" s="44"/>
    </row>
    <row r="21" spans="1:18" x14ac:dyDescent="0.35">
      <c r="A21" s="33"/>
      <c r="B21" s="33">
        <v>1249</v>
      </c>
      <c r="C21" s="33">
        <v>884</v>
      </c>
      <c r="D21" s="27">
        <f t="shared" si="5"/>
        <v>365</v>
      </c>
      <c r="E21" s="59">
        <v>1.1000000000000001</v>
      </c>
      <c r="F21" s="29">
        <f t="shared" si="6"/>
        <v>401.50000000000006</v>
      </c>
      <c r="G21" s="27"/>
      <c r="H21" s="27"/>
      <c r="I21" s="29"/>
      <c r="J21" s="29">
        <f>SUM(F21)</f>
        <v>401.50000000000006</v>
      </c>
      <c r="K21" s="29">
        <v>858.00000000000114</v>
      </c>
      <c r="L21" s="29"/>
      <c r="M21" s="29">
        <f t="shared" si="7"/>
        <v>1259.5000000000011</v>
      </c>
    </row>
    <row r="22" spans="1:18" ht="15" thickBot="1" x14ac:dyDescent="0.4">
      <c r="A22" s="33"/>
      <c r="B22" s="33">
        <v>368222</v>
      </c>
      <c r="C22" s="33">
        <v>368222</v>
      </c>
      <c r="D22" s="27">
        <f t="shared" si="5"/>
        <v>0</v>
      </c>
      <c r="E22" s="59">
        <v>1.1000000000000001</v>
      </c>
      <c r="F22" s="29">
        <f t="shared" si="6"/>
        <v>0</v>
      </c>
      <c r="G22" s="27"/>
      <c r="H22" s="30"/>
      <c r="I22" s="29"/>
      <c r="J22" s="29">
        <v>10</v>
      </c>
      <c r="K22" s="29">
        <v>70</v>
      </c>
      <c r="L22" s="29"/>
      <c r="M22" s="29">
        <f t="shared" si="7"/>
        <v>80</v>
      </c>
    </row>
    <row r="23" spans="1:18" s="19" customFormat="1" ht="15" thickBot="1" x14ac:dyDescent="0.4">
      <c r="A23" s="48" t="s">
        <v>41</v>
      </c>
      <c r="B23" s="71"/>
      <c r="C23" s="71"/>
      <c r="D23" s="50">
        <f>SUM(D18:D22)</f>
        <v>1352</v>
      </c>
      <c r="E23" s="50"/>
      <c r="F23" s="51">
        <f t="shared" ref="F23:G23" si="8">SUM(F18:F22)</f>
        <v>1487.2</v>
      </c>
      <c r="G23" s="50">
        <f t="shared" si="8"/>
        <v>0</v>
      </c>
      <c r="H23" s="50"/>
      <c r="I23" s="51">
        <f t="shared" ref="I23:M23" si="9">SUM(I18:I22)</f>
        <v>0</v>
      </c>
      <c r="J23" s="51">
        <f t="shared" si="9"/>
        <v>1507.2</v>
      </c>
      <c r="K23" s="51">
        <f t="shared" si="9"/>
        <v>12113.350000000004</v>
      </c>
      <c r="L23" s="51">
        <f t="shared" si="9"/>
        <v>0</v>
      </c>
      <c r="M23" s="52">
        <f t="shared" si="9"/>
        <v>13620.550000000005</v>
      </c>
    </row>
    <row r="24" spans="1:18" x14ac:dyDescent="0.35">
      <c r="A24" s="64" t="s">
        <v>39</v>
      </c>
      <c r="B24" s="65">
        <f>COUNT(B18:B22)</f>
        <v>5</v>
      </c>
      <c r="C24" s="65"/>
      <c r="D24" s="66"/>
      <c r="E24" s="66"/>
      <c r="F24" s="67"/>
      <c r="G24" s="66"/>
      <c r="H24" s="66"/>
      <c r="I24" s="67"/>
      <c r="J24" s="67"/>
      <c r="K24" s="67"/>
      <c r="L24" s="67"/>
      <c r="M24" s="68"/>
    </row>
    <row r="25" spans="1:18" ht="15" thickBot="1" x14ac:dyDescent="0.4">
      <c r="A25" s="69"/>
      <c r="B25" s="65"/>
      <c r="C25" s="65"/>
      <c r="D25" s="66"/>
      <c r="E25" s="66"/>
      <c r="F25" s="67"/>
      <c r="G25" s="66"/>
      <c r="H25" s="66"/>
      <c r="I25" s="67"/>
      <c r="J25" s="67"/>
      <c r="K25" s="67"/>
      <c r="L25" s="67"/>
      <c r="M25" s="68"/>
    </row>
    <row r="26" spans="1:18" s="19" customFormat="1" ht="40" thickBot="1" x14ac:dyDescent="0.4">
      <c r="A26" s="14">
        <v>43132</v>
      </c>
      <c r="B26" s="15" t="s">
        <v>22</v>
      </c>
      <c r="C26" s="15" t="s">
        <v>23</v>
      </c>
      <c r="D26" s="16" t="s">
        <v>24</v>
      </c>
      <c r="E26" s="16" t="s">
        <v>25</v>
      </c>
      <c r="F26" s="17" t="s">
        <v>26</v>
      </c>
      <c r="G26" s="16" t="s">
        <v>27</v>
      </c>
      <c r="H26" s="16" t="s">
        <v>28</v>
      </c>
      <c r="I26" s="17" t="s">
        <v>29</v>
      </c>
      <c r="J26" s="17" t="s">
        <v>30</v>
      </c>
      <c r="K26" s="17" t="s">
        <v>31</v>
      </c>
      <c r="L26" s="17" t="s">
        <v>32</v>
      </c>
      <c r="M26" s="18" t="s">
        <v>33</v>
      </c>
    </row>
    <row r="27" spans="1:18" x14ac:dyDescent="0.35">
      <c r="A27" s="750" t="s">
        <v>40</v>
      </c>
      <c r="B27" s="748"/>
      <c r="C27" s="749"/>
      <c r="D27" s="27"/>
      <c r="E27" s="27"/>
      <c r="F27" s="29"/>
      <c r="G27" s="27"/>
      <c r="H27" s="27"/>
      <c r="I27" s="35"/>
      <c r="J27" s="29"/>
      <c r="K27" s="29"/>
      <c r="L27" s="29"/>
      <c r="M27" s="32"/>
    </row>
    <row r="28" spans="1:18" s="70" customFormat="1" x14ac:dyDescent="0.35">
      <c r="A28" s="25"/>
      <c r="B28" s="33">
        <v>23994</v>
      </c>
      <c r="C28" s="33">
        <v>23815</v>
      </c>
      <c r="D28" s="27">
        <f t="shared" ref="D28:D30" si="10">B28-C28</f>
        <v>179</v>
      </c>
      <c r="E28" s="30">
        <v>1.1000000000000001</v>
      </c>
      <c r="F28" s="29">
        <f t="shared" ref="F28:F30" si="11">D28*E28</f>
        <v>196.9</v>
      </c>
      <c r="G28" s="27">
        <f>SUM(D28)</f>
        <v>179</v>
      </c>
      <c r="H28" s="30">
        <v>0.38169999999999998</v>
      </c>
      <c r="I28" s="29">
        <f t="shared" ref="I28:I30" si="12">G28*H28</f>
        <v>68.324299999999994</v>
      </c>
      <c r="J28" s="29">
        <f t="shared" ref="J28:J30" si="13">SUM(F28-I28)</f>
        <v>128.57570000000001</v>
      </c>
      <c r="K28" s="29">
        <v>1526.0783000000004</v>
      </c>
      <c r="L28" s="29"/>
      <c r="M28" s="32">
        <f t="shared" ref="M28:M30" si="14">SUM(J28+K28-L28)</f>
        <v>1654.6540000000005</v>
      </c>
      <c r="N28"/>
      <c r="O28"/>
      <c r="P28"/>
      <c r="Q28"/>
      <c r="R28"/>
    </row>
    <row r="29" spans="1:18" x14ac:dyDescent="0.35">
      <c r="A29" s="25"/>
      <c r="B29" s="33">
        <v>54439</v>
      </c>
      <c r="C29" s="33">
        <v>54439</v>
      </c>
      <c r="D29" s="27">
        <f t="shared" si="10"/>
        <v>0</v>
      </c>
      <c r="E29" s="30">
        <v>1.1000000000000001</v>
      </c>
      <c r="F29" s="29">
        <f t="shared" si="11"/>
        <v>0</v>
      </c>
      <c r="G29" s="27">
        <f>SUM(D29)</f>
        <v>0</v>
      </c>
      <c r="H29" s="30">
        <v>0.38169999999999998</v>
      </c>
      <c r="I29" s="29">
        <f t="shared" si="12"/>
        <v>0</v>
      </c>
      <c r="J29" s="29">
        <f t="shared" si="13"/>
        <v>0</v>
      </c>
      <c r="K29" s="29">
        <v>2241.9992000000002</v>
      </c>
      <c r="L29" s="29"/>
      <c r="M29" s="32">
        <f t="shared" si="14"/>
        <v>2241.9992000000002</v>
      </c>
    </row>
    <row r="30" spans="1:18" ht="15" thickBot="1" x14ac:dyDescent="0.4">
      <c r="A30" s="25"/>
      <c r="B30" s="33">
        <v>4337</v>
      </c>
      <c r="C30" s="33">
        <v>3785</v>
      </c>
      <c r="D30" s="27">
        <f t="shared" si="10"/>
        <v>552</v>
      </c>
      <c r="E30" s="30">
        <v>1.1000000000000001</v>
      </c>
      <c r="F30" s="29">
        <f t="shared" si="11"/>
        <v>607.20000000000005</v>
      </c>
      <c r="G30" s="27">
        <f>SUM(D30)</f>
        <v>552</v>
      </c>
      <c r="H30" s="30">
        <v>0.38169999999999998</v>
      </c>
      <c r="I30" s="29">
        <f t="shared" si="12"/>
        <v>210.69839999999999</v>
      </c>
      <c r="J30" s="29">
        <f t="shared" si="13"/>
        <v>396.50160000000005</v>
      </c>
      <c r="K30" s="29">
        <v>3723.9603000000002</v>
      </c>
      <c r="L30" s="29"/>
      <c r="M30" s="32">
        <f t="shared" si="14"/>
        <v>4120.4619000000002</v>
      </c>
    </row>
    <row r="31" spans="1:18" s="19" customFormat="1" ht="15" thickBot="1" x14ac:dyDescent="0.4">
      <c r="A31" s="48" t="s">
        <v>41</v>
      </c>
      <c r="B31" s="71"/>
      <c r="C31" s="71"/>
      <c r="D31" s="50">
        <f>SUM(D28:D30)</f>
        <v>731</v>
      </c>
      <c r="E31" s="50"/>
      <c r="F31" s="51">
        <f>SUM(F28:F30)</f>
        <v>804.1</v>
      </c>
      <c r="G31" s="50">
        <f>SUM(G28:G30)</f>
        <v>731</v>
      </c>
      <c r="H31" s="50"/>
      <c r="I31" s="51">
        <f>SUM(I28:I30)</f>
        <v>279.02269999999999</v>
      </c>
      <c r="J31" s="51">
        <f>SUM(J28:J30)</f>
        <v>525.07730000000004</v>
      </c>
      <c r="K31" s="51">
        <f>SUM(K28:K30)</f>
        <v>7492.0378000000001</v>
      </c>
      <c r="L31" s="51">
        <f>SUM(L28:L30)</f>
        <v>0</v>
      </c>
      <c r="M31" s="52">
        <f>SUM(M28:M30)</f>
        <v>8017.1151000000009</v>
      </c>
    </row>
    <row r="32" spans="1:18" s="19" customFormat="1" x14ac:dyDescent="0.35">
      <c r="A32" s="72" t="s">
        <v>39</v>
      </c>
      <c r="B32" s="65">
        <f>COUNT(B28:B31)</f>
        <v>3</v>
      </c>
      <c r="C32" s="65"/>
      <c r="D32" s="66"/>
      <c r="E32" s="66"/>
      <c r="F32" s="67"/>
      <c r="G32" s="66"/>
      <c r="H32" s="66"/>
      <c r="I32" s="67"/>
      <c r="J32" s="67"/>
      <c r="K32" s="67"/>
      <c r="L32" s="67"/>
      <c r="M32" s="73"/>
    </row>
    <row r="33" spans="1:16" s="19" customFormat="1" x14ac:dyDescent="0.35">
      <c r="A33" s="37" t="s">
        <v>42</v>
      </c>
      <c r="B33" s="26">
        <v>87</v>
      </c>
      <c r="C33" s="26">
        <v>70</v>
      </c>
      <c r="D33" s="62">
        <f>B33*C33</f>
        <v>6090</v>
      </c>
      <c r="E33" s="62"/>
      <c r="F33" s="63" t="s">
        <v>35</v>
      </c>
      <c r="G33" s="62"/>
      <c r="H33" s="62"/>
      <c r="I33" s="63"/>
      <c r="J33" s="63"/>
      <c r="K33" s="63"/>
      <c r="L33" s="63"/>
      <c r="M33" s="74"/>
    </row>
    <row r="34" spans="1:16" s="19" customFormat="1" ht="15" thickBot="1" x14ac:dyDescent="0.4">
      <c r="A34" s="75" t="s">
        <v>43</v>
      </c>
      <c r="B34" s="76"/>
      <c r="C34" s="76"/>
      <c r="D34" s="77">
        <f>D31-D33</f>
        <v>-5359</v>
      </c>
      <c r="E34" s="77"/>
      <c r="F34" s="78"/>
      <c r="G34" s="77"/>
      <c r="H34" s="77"/>
      <c r="I34" s="78"/>
      <c r="J34" s="78"/>
      <c r="K34" s="78"/>
      <c r="L34" s="78"/>
      <c r="M34" s="79"/>
    </row>
    <row r="35" spans="1:16" s="19" customFormat="1" ht="40" thickBot="1" x14ac:dyDescent="0.4">
      <c r="A35" s="14">
        <v>43132</v>
      </c>
      <c r="B35" s="15" t="s">
        <v>22</v>
      </c>
      <c r="C35" s="15" t="s">
        <v>23</v>
      </c>
      <c r="D35" s="16" t="s">
        <v>24</v>
      </c>
      <c r="E35" s="16" t="s">
        <v>25</v>
      </c>
      <c r="F35" s="17" t="s">
        <v>26</v>
      </c>
      <c r="G35" s="16" t="s">
        <v>27</v>
      </c>
      <c r="H35" s="16" t="s">
        <v>28</v>
      </c>
      <c r="I35" s="17" t="s">
        <v>29</v>
      </c>
      <c r="J35" s="17" t="s">
        <v>30</v>
      </c>
      <c r="K35" s="17" t="s">
        <v>31</v>
      </c>
      <c r="L35" s="17" t="s">
        <v>32</v>
      </c>
      <c r="M35" s="18" t="s">
        <v>33</v>
      </c>
    </row>
    <row r="36" spans="1:16" x14ac:dyDescent="0.35">
      <c r="A36" s="750" t="s">
        <v>44</v>
      </c>
      <c r="B36" s="749"/>
      <c r="C36" s="33"/>
      <c r="D36" s="27"/>
      <c r="E36" s="27"/>
      <c r="F36" s="29"/>
      <c r="G36" s="27"/>
      <c r="H36" s="27"/>
      <c r="I36" s="29"/>
      <c r="J36" s="29"/>
      <c r="K36" s="29"/>
      <c r="L36" s="29"/>
      <c r="M36" s="32"/>
    </row>
    <row r="37" spans="1:16" ht="15" x14ac:dyDescent="0.4">
      <c r="A37" s="25" t="s">
        <v>45</v>
      </c>
      <c r="B37" s="33">
        <v>77399</v>
      </c>
      <c r="C37" s="33">
        <v>77082</v>
      </c>
      <c r="D37" s="27">
        <f>B37-C37</f>
        <v>317</v>
      </c>
      <c r="E37" s="35">
        <v>1.1000000000000001</v>
      </c>
      <c r="F37" s="29">
        <f t="shared" ref="F37:F39" si="15">D37*E37</f>
        <v>348.70000000000005</v>
      </c>
      <c r="G37" s="27"/>
      <c r="H37" s="80"/>
      <c r="I37" s="29"/>
      <c r="J37" s="29">
        <f>SUM(F37)</f>
        <v>348.70000000000005</v>
      </c>
      <c r="K37" s="29">
        <v>7866.1</v>
      </c>
      <c r="L37" s="29"/>
      <c r="M37" s="32">
        <f>SUM(J37+K37-L37)</f>
        <v>8214.8000000000011</v>
      </c>
    </row>
    <row r="38" spans="1:16" ht="15" x14ac:dyDescent="0.4">
      <c r="A38" s="25" t="s">
        <v>46</v>
      </c>
      <c r="B38" s="33">
        <v>24340</v>
      </c>
      <c r="C38" s="33">
        <v>24320</v>
      </c>
      <c r="D38" s="27">
        <f>B38-C38</f>
        <v>20</v>
      </c>
      <c r="E38" s="35">
        <v>1.1000000000000001</v>
      </c>
      <c r="F38" s="29">
        <f t="shared" si="15"/>
        <v>22</v>
      </c>
      <c r="G38" s="27"/>
      <c r="H38" s="80"/>
      <c r="I38" s="29"/>
      <c r="J38" s="29">
        <f>SUM(F38)</f>
        <v>22</v>
      </c>
      <c r="K38" s="29">
        <v>4381.3</v>
      </c>
      <c r="L38" s="29"/>
      <c r="M38" s="32">
        <f>SUM(J38+K38-L38)</f>
        <v>4403.3</v>
      </c>
    </row>
    <row r="39" spans="1:16" x14ac:dyDescent="0.35">
      <c r="A39" s="25" t="s">
        <v>47</v>
      </c>
      <c r="B39" s="33">
        <v>15690</v>
      </c>
      <c r="C39" s="33">
        <v>15600</v>
      </c>
      <c r="D39" s="27">
        <f>B39-C39</f>
        <v>90</v>
      </c>
      <c r="E39" s="35">
        <v>1.1000000000000001</v>
      </c>
      <c r="F39" s="29">
        <f t="shared" si="15"/>
        <v>99.000000000000014</v>
      </c>
      <c r="G39" s="27"/>
      <c r="H39" s="27"/>
      <c r="I39" s="29"/>
      <c r="J39" s="29">
        <f>SUM(F39)</f>
        <v>99.000000000000014</v>
      </c>
      <c r="K39" s="29">
        <v>1606</v>
      </c>
      <c r="L39" s="61"/>
      <c r="M39" s="32">
        <f>SUM(J39+K39-L39)</f>
        <v>1705</v>
      </c>
    </row>
    <row r="40" spans="1:16" ht="15" thickBot="1" x14ac:dyDescent="0.4">
      <c r="A40" s="45" t="s">
        <v>350</v>
      </c>
      <c r="B40" s="46">
        <v>81122.7</v>
      </c>
      <c r="C40" s="46">
        <v>81122.7</v>
      </c>
      <c r="D40" s="47">
        <f>(B40-C40)*4</f>
        <v>0</v>
      </c>
      <c r="E40" s="81">
        <v>1.1000000000000001</v>
      </c>
      <c r="F40" s="29">
        <f>D40*E40</f>
        <v>0</v>
      </c>
      <c r="G40" s="27"/>
      <c r="H40" s="27"/>
      <c r="I40" s="35"/>
      <c r="J40" s="29" t="e">
        <f>#REF!</f>
        <v>#REF!</v>
      </c>
      <c r="K40" s="29">
        <v>7476.11</v>
      </c>
      <c r="L40" s="35"/>
      <c r="M40" s="32" t="e">
        <f>SUM(J40+K40-L40)</f>
        <v>#REF!</v>
      </c>
    </row>
    <row r="41" spans="1:16" ht="15" thickBot="1" x14ac:dyDescent="0.4">
      <c r="A41" s="48" t="s">
        <v>36</v>
      </c>
      <c r="B41" s="49"/>
      <c r="C41" s="49"/>
      <c r="D41" s="50">
        <f>SUM(D36:D40)</f>
        <v>427</v>
      </c>
      <c r="E41" s="50"/>
      <c r="F41" s="51">
        <f>SUM(F36:F40)</f>
        <v>469.70000000000005</v>
      </c>
      <c r="G41" s="50"/>
      <c r="H41" s="50"/>
      <c r="I41" s="51"/>
      <c r="J41" s="51" t="e">
        <f>SUM(J36:J40)</f>
        <v>#REF!</v>
      </c>
      <c r="K41" s="51">
        <f>SUM(K36:K40)</f>
        <v>21329.510000000002</v>
      </c>
      <c r="L41" s="51">
        <f>SUM(L36:L40)</f>
        <v>0</v>
      </c>
      <c r="M41" s="52" t="e">
        <f>SUM(M36:M40)</f>
        <v>#REF!</v>
      </c>
    </row>
    <row r="42" spans="1:16" ht="15" thickBot="1" x14ac:dyDescent="0.4">
      <c r="A42" s="69" t="s">
        <v>48</v>
      </c>
      <c r="B42" s="65">
        <f>COUNT(B37:B40)</f>
        <v>4</v>
      </c>
      <c r="C42" s="60"/>
      <c r="D42" s="66"/>
      <c r="E42" s="66"/>
      <c r="F42" s="68"/>
      <c r="G42" s="82"/>
      <c r="H42" s="66"/>
      <c r="I42" s="67"/>
      <c r="J42" s="67"/>
      <c r="K42" s="67"/>
      <c r="L42" s="67"/>
      <c r="M42" s="68"/>
    </row>
    <row r="43" spans="1:16" ht="15" thickBot="1" x14ac:dyDescent="0.4">
      <c r="A43" s="83"/>
      <c r="B43" s="84"/>
      <c r="C43" s="84"/>
      <c r="D43" s="85"/>
      <c r="E43" s="85"/>
      <c r="F43" s="86"/>
      <c r="G43" s="87"/>
      <c r="H43" s="88"/>
      <c r="I43" s="87"/>
      <c r="J43" s="87"/>
      <c r="K43" s="87"/>
      <c r="L43" s="87"/>
      <c r="M43" s="87"/>
    </row>
    <row r="44" spans="1:16" s="19" customFormat="1" ht="40" thickBot="1" x14ac:dyDescent="0.4">
      <c r="A44" s="14">
        <v>43132</v>
      </c>
      <c r="B44" s="15" t="s">
        <v>22</v>
      </c>
      <c r="C44" s="15" t="s">
        <v>23</v>
      </c>
      <c r="D44" s="16" t="s">
        <v>24</v>
      </c>
      <c r="E44" s="16" t="s">
        <v>25</v>
      </c>
      <c r="F44" s="17" t="s">
        <v>26</v>
      </c>
      <c r="G44" s="16" t="s">
        <v>27</v>
      </c>
      <c r="H44" s="16" t="s">
        <v>28</v>
      </c>
      <c r="I44" s="17" t="s">
        <v>29</v>
      </c>
      <c r="J44" s="17" t="s">
        <v>30</v>
      </c>
      <c r="K44" s="17" t="s">
        <v>31</v>
      </c>
      <c r="L44" s="17" t="s">
        <v>32</v>
      </c>
      <c r="M44" s="18" t="s">
        <v>33</v>
      </c>
      <c r="P44"/>
    </row>
    <row r="45" spans="1:16" x14ac:dyDescent="0.35">
      <c r="A45" s="89" t="s">
        <v>49</v>
      </c>
      <c r="B45" s="90"/>
      <c r="C45" s="90"/>
      <c r="D45" s="91"/>
      <c r="E45" s="91"/>
      <c r="F45" s="92"/>
      <c r="G45" s="91"/>
      <c r="H45" s="91"/>
      <c r="I45" s="92"/>
      <c r="J45" s="92"/>
      <c r="K45" s="92"/>
      <c r="L45" s="92"/>
      <c r="M45" s="93"/>
    </row>
    <row r="46" spans="1:16" ht="15" x14ac:dyDescent="0.4">
      <c r="A46" s="25" t="s">
        <v>50</v>
      </c>
      <c r="B46" s="738" t="s">
        <v>51</v>
      </c>
      <c r="C46" s="739"/>
      <c r="D46" s="27">
        <v>1138</v>
      </c>
      <c r="E46" s="30"/>
      <c r="F46" s="29"/>
      <c r="G46" s="27"/>
      <c r="H46" s="80"/>
      <c r="I46" s="29"/>
      <c r="J46" s="29"/>
      <c r="K46" s="29"/>
      <c r="L46" s="29"/>
      <c r="M46" s="32"/>
    </row>
    <row r="47" spans="1:16" s="19" customFormat="1" ht="15" thickBot="1" x14ac:dyDescent="0.4">
      <c r="A47" s="53" t="s">
        <v>39</v>
      </c>
      <c r="B47" s="54">
        <f>COUNT(B41:B46)</f>
        <v>1</v>
      </c>
      <c r="C47" s="54"/>
      <c r="D47" s="56"/>
      <c r="E47" s="56"/>
      <c r="F47" s="57"/>
      <c r="G47" s="56"/>
      <c r="H47" s="56"/>
      <c r="I47" s="57"/>
      <c r="J47" s="57"/>
      <c r="K47" s="57"/>
      <c r="L47" s="57"/>
      <c r="M47" s="58"/>
    </row>
    <row r="48" spans="1:16" s="19" customFormat="1" x14ac:dyDescent="0.35">
      <c r="A48" s="94"/>
      <c r="B48" s="95"/>
      <c r="C48" s="96" t="s">
        <v>22</v>
      </c>
      <c r="D48" s="97" t="s">
        <v>23</v>
      </c>
      <c r="E48" s="98"/>
      <c r="F48" s="88"/>
      <c r="G48" s="98"/>
      <c r="H48" s="98"/>
      <c r="I48" s="88"/>
      <c r="J48" s="88"/>
      <c r="K48" s="88"/>
      <c r="L48" s="88"/>
      <c r="M48" s="88"/>
    </row>
    <row r="49" spans="1:21" ht="15" thickBot="1" x14ac:dyDescent="0.4">
      <c r="A49" s="99"/>
      <c r="B49" s="100"/>
      <c r="C49" s="101" t="s">
        <v>52</v>
      </c>
      <c r="D49" s="102" t="s">
        <v>52</v>
      </c>
      <c r="E49" s="98"/>
      <c r="F49" s="88"/>
      <c r="H49" s="98"/>
      <c r="I49" s="88"/>
      <c r="J49" s="88"/>
      <c r="K49" s="88"/>
      <c r="L49" s="88"/>
      <c r="M49" s="88"/>
    </row>
    <row r="50" spans="1:21" s="111" customFormat="1" ht="18" customHeight="1" x14ac:dyDescent="0.35">
      <c r="A50" s="726" t="s">
        <v>53</v>
      </c>
      <c r="B50" s="727"/>
      <c r="C50" s="103">
        <v>4194643</v>
      </c>
      <c r="D50" s="104">
        <v>4161939</v>
      </c>
      <c r="E50" s="105">
        <f t="shared" ref="E50:E51" si="16">+C50-D50</f>
        <v>32704</v>
      </c>
      <c r="F50" s="106"/>
      <c r="G50" s="107" t="s">
        <v>54</v>
      </c>
      <c r="H50" s="108"/>
      <c r="I50" s="728" t="s">
        <v>55</v>
      </c>
      <c r="J50" s="729"/>
      <c r="K50" s="109">
        <f>E50/E53</f>
        <v>11.621890547263682</v>
      </c>
      <c r="L50" s="110" t="s">
        <v>56</v>
      </c>
    </row>
    <row r="51" spans="1:21" s="111" customFormat="1" ht="15.65" customHeight="1" thickBot="1" x14ac:dyDescent="0.4">
      <c r="A51" s="730" t="s">
        <v>57</v>
      </c>
      <c r="B51" s="731"/>
      <c r="C51" s="112">
        <v>315427</v>
      </c>
      <c r="D51" s="113">
        <v>310049</v>
      </c>
      <c r="E51" s="114">
        <f t="shared" si="16"/>
        <v>5378</v>
      </c>
      <c r="F51" s="115"/>
      <c r="G51" s="116" t="s">
        <v>58</v>
      </c>
      <c r="H51" s="117">
        <f>B15</f>
        <v>8</v>
      </c>
      <c r="I51" s="732" t="s">
        <v>59</v>
      </c>
      <c r="J51" s="733"/>
      <c r="K51" s="118">
        <f>((E50-E51)-H60)/E50</f>
        <v>0.6464958414872799</v>
      </c>
      <c r="L51" s="119"/>
    </row>
    <row r="52" spans="1:21" s="111" customFormat="1" ht="16.25" customHeight="1" thickBot="1" x14ac:dyDescent="0.4">
      <c r="A52" s="730" t="s">
        <v>60</v>
      </c>
      <c r="B52" s="731"/>
      <c r="C52" s="112">
        <v>77</v>
      </c>
      <c r="D52" s="113">
        <v>74</v>
      </c>
      <c r="E52" s="114"/>
      <c r="F52" s="115"/>
      <c r="G52" s="116" t="s">
        <v>61</v>
      </c>
      <c r="H52" s="117">
        <f>B24</f>
        <v>5</v>
      </c>
      <c r="I52" s="120"/>
      <c r="J52" s="120"/>
      <c r="L52" s="120"/>
    </row>
    <row r="53" spans="1:21" s="111" customFormat="1" ht="17.399999999999999" customHeight="1" thickBot="1" x14ac:dyDescent="0.4">
      <c r="A53" s="734" t="s">
        <v>62</v>
      </c>
      <c r="B53" s="735"/>
      <c r="C53" s="121">
        <v>356257</v>
      </c>
      <c r="D53" s="122">
        <v>353443</v>
      </c>
      <c r="E53" s="123">
        <f>+C53-D53</f>
        <v>2814</v>
      </c>
      <c r="F53" s="115"/>
      <c r="G53" s="116" t="s">
        <v>63</v>
      </c>
      <c r="H53" s="124">
        <f>B32</f>
        <v>3</v>
      </c>
      <c r="I53" s="736" t="s">
        <v>64</v>
      </c>
      <c r="J53" s="737"/>
      <c r="K53" s="125">
        <v>10.5</v>
      </c>
      <c r="L53" s="126" t="s">
        <v>65</v>
      </c>
      <c r="M53" s="120"/>
      <c r="N53" s="120"/>
      <c r="P53" s="120"/>
    </row>
    <row r="54" spans="1:21" s="111" customFormat="1" ht="17.399999999999999" customHeight="1" thickBot="1" x14ac:dyDescent="0.4">
      <c r="A54" s="127"/>
      <c r="B54" s="127"/>
      <c r="C54" s="128"/>
      <c r="D54" s="128"/>
      <c r="E54" s="129"/>
      <c r="F54" s="115"/>
      <c r="G54" s="116" t="s">
        <v>66</v>
      </c>
      <c r="H54" s="117">
        <f>B42</f>
        <v>4</v>
      </c>
      <c r="I54" s="724" t="s">
        <v>59</v>
      </c>
      <c r="J54" s="725"/>
      <c r="K54" s="130">
        <v>0.12</v>
      </c>
      <c r="L54" s="131"/>
      <c r="M54" s="120"/>
      <c r="N54" s="120"/>
      <c r="P54" s="120"/>
    </row>
    <row r="55" spans="1:21" s="111" customFormat="1" ht="17.399999999999999" customHeight="1" x14ac:dyDescent="0.35">
      <c r="A55" s="132"/>
      <c r="B55" s="132"/>
      <c r="C55" s="132"/>
      <c r="D55" s="132"/>
      <c r="E55" s="132"/>
      <c r="F55" s="133"/>
      <c r="G55" s="116" t="s">
        <v>67</v>
      </c>
      <c r="H55" s="134">
        <f>B47</f>
        <v>1</v>
      </c>
      <c r="I55" s="127"/>
      <c r="J55" s="128"/>
      <c r="K55" s="128"/>
      <c r="L55" s="129"/>
      <c r="M55" s="120"/>
      <c r="O55" s="135"/>
      <c r="P55" s="120"/>
      <c r="Q55" s="120"/>
      <c r="R55" s="120"/>
      <c r="T55" s="120"/>
    </row>
    <row r="56" spans="1:21" s="111" customFormat="1" ht="17.399999999999999" customHeight="1" thickBot="1" x14ac:dyDescent="0.4">
      <c r="A56" s="136"/>
      <c r="B56" s="137"/>
      <c r="C56" s="137"/>
      <c r="D56" s="137"/>
      <c r="E56" s="137"/>
      <c r="F56" s="138"/>
      <c r="G56" s="139" t="s">
        <v>41</v>
      </c>
      <c r="H56" s="140">
        <f>SUM(H51:H55)</f>
        <v>21</v>
      </c>
      <c r="I56" s="127"/>
      <c r="J56" s="128"/>
      <c r="K56" s="128"/>
      <c r="L56" s="129"/>
      <c r="M56" s="120"/>
      <c r="O56" s="135"/>
      <c r="P56" s="120"/>
      <c r="Q56" s="120"/>
      <c r="R56" s="120"/>
      <c r="T56" s="120"/>
    </row>
    <row r="57" spans="1:21" s="111" customFormat="1" ht="17.399999999999999" customHeight="1" thickBot="1" x14ac:dyDescent="0.4">
      <c r="A57" s="136"/>
      <c r="B57" s="141" t="s">
        <v>68</v>
      </c>
      <c r="C57" s="142" t="s">
        <v>69</v>
      </c>
      <c r="D57" s="142" t="s">
        <v>70</v>
      </c>
      <c r="E57" s="143" t="s">
        <v>71</v>
      </c>
      <c r="F57" s="137"/>
      <c r="G57" s="116"/>
      <c r="H57" s="132"/>
      <c r="I57" s="127"/>
      <c r="J57" s="128"/>
      <c r="K57" s="128"/>
      <c r="L57" s="129"/>
      <c r="M57" s="120"/>
      <c r="O57" s="135"/>
      <c r="P57" s="120"/>
      <c r="Q57" s="120"/>
      <c r="R57" s="120"/>
      <c r="T57" s="120"/>
    </row>
    <row r="58" spans="1:21" s="111" customFormat="1" ht="17.399999999999999" customHeight="1" thickBot="1" x14ac:dyDescent="0.4">
      <c r="A58" s="136"/>
      <c r="B58" s="144">
        <f>E50</f>
        <v>32704</v>
      </c>
      <c r="C58" s="145">
        <f>E51</f>
        <v>5378</v>
      </c>
      <c r="D58" s="145">
        <f>E53</f>
        <v>2814</v>
      </c>
      <c r="E58" s="146">
        <f>C52</f>
        <v>77</v>
      </c>
      <c r="F58" s="137"/>
      <c r="G58" s="116"/>
      <c r="H58" s="132"/>
      <c r="I58" s="127"/>
      <c r="J58" s="128"/>
      <c r="K58" s="128"/>
      <c r="L58" s="129"/>
      <c r="M58" s="120"/>
      <c r="O58" s="135"/>
      <c r="P58" s="120"/>
      <c r="Q58" s="120"/>
      <c r="R58" s="120"/>
      <c r="T58" s="120"/>
    </row>
    <row r="59" spans="1:21" s="111" customFormat="1" ht="17.399999999999999" customHeight="1" x14ac:dyDescent="0.35">
      <c r="A59" s="147"/>
      <c r="B59" s="148" t="s">
        <v>72</v>
      </c>
      <c r="C59" s="148" t="s">
        <v>73</v>
      </c>
      <c r="D59" s="148" t="s">
        <v>18</v>
      </c>
      <c r="E59" s="148" t="s">
        <v>74</v>
      </c>
      <c r="F59" s="149" t="s">
        <v>75</v>
      </c>
      <c r="G59" s="148" t="s">
        <v>67</v>
      </c>
      <c r="H59" s="150" t="s">
        <v>76</v>
      </c>
      <c r="I59" s="151"/>
      <c r="K59" s="128"/>
      <c r="L59" s="128"/>
      <c r="M59" s="129"/>
      <c r="N59" s="120"/>
      <c r="P59" s="135"/>
      <c r="Q59" s="120"/>
      <c r="R59" s="120"/>
      <c r="S59" s="120"/>
      <c r="U59" s="120"/>
    </row>
    <row r="60" spans="1:21" s="111" customFormat="1" ht="17.399999999999999" customHeight="1" thickBot="1" x14ac:dyDescent="0.4">
      <c r="A60" s="152" t="s">
        <v>77</v>
      </c>
      <c r="B60" s="153">
        <f>D14</f>
        <v>2535</v>
      </c>
      <c r="C60" s="154">
        <f>D23</f>
        <v>1352</v>
      </c>
      <c r="D60" s="154">
        <f>D31</f>
        <v>731</v>
      </c>
      <c r="E60" s="154">
        <f>D41</f>
        <v>427</v>
      </c>
      <c r="F60" s="155">
        <f>SUM(D40:D40)</f>
        <v>0</v>
      </c>
      <c r="G60" s="156">
        <f>D46</f>
        <v>1138</v>
      </c>
      <c r="H60" s="157">
        <f>SUM(B60:G60)</f>
        <v>6183</v>
      </c>
      <c r="I60" s="127"/>
      <c r="J60" s="151"/>
      <c r="K60" s="128"/>
      <c r="L60" s="128"/>
      <c r="M60" s="129"/>
      <c r="N60" s="120"/>
      <c r="P60" s="135"/>
      <c r="Q60" s="120"/>
      <c r="R60" s="120"/>
      <c r="S60" s="120"/>
      <c r="U60" s="120"/>
    </row>
    <row r="61" spans="1:21" s="111" customFormat="1" ht="17.399999999999999" customHeight="1" thickBot="1" x14ac:dyDescent="0.4">
      <c r="A61" s="158" t="s">
        <v>78</v>
      </c>
      <c r="B61" s="159">
        <f>F14</f>
        <v>2163.0499999999997</v>
      </c>
      <c r="C61" s="160">
        <f>F23</f>
        <v>1487.2</v>
      </c>
      <c r="D61" s="160">
        <f>F31</f>
        <v>804.1</v>
      </c>
      <c r="E61" s="160">
        <f>SUM(F37:F39)</f>
        <v>469.70000000000005</v>
      </c>
      <c r="F61" s="161">
        <f>SUM(F40:F40)</f>
        <v>0</v>
      </c>
      <c r="G61" s="162">
        <v>0</v>
      </c>
      <c r="H61" s="163">
        <f>SUM(B61:G61)</f>
        <v>4924.05</v>
      </c>
      <c r="I61" s="127"/>
      <c r="J61" s="151"/>
      <c r="K61" s="128"/>
      <c r="L61" s="164"/>
      <c r="M61" s="129"/>
      <c r="N61" s="120"/>
      <c r="P61" s="135"/>
      <c r="Q61" s="120"/>
      <c r="R61" s="120"/>
      <c r="S61" s="120"/>
      <c r="U61" s="120"/>
    </row>
    <row r="62" spans="1:21" s="111" customFormat="1" ht="17.399999999999999" customHeight="1" thickBot="1" x14ac:dyDescent="0.4">
      <c r="A62" s="165" t="s">
        <v>79</v>
      </c>
      <c r="B62" s="166">
        <f>L14</f>
        <v>0</v>
      </c>
      <c r="C62" s="167">
        <f>L23</f>
        <v>0</v>
      </c>
      <c r="D62" s="167">
        <f>L31</f>
        <v>0</v>
      </c>
      <c r="E62" s="167">
        <f>SUM(L37:L39)</f>
        <v>0</v>
      </c>
      <c r="F62" s="167">
        <f>L40</f>
        <v>0</v>
      </c>
      <c r="G62" s="168">
        <v>0</v>
      </c>
      <c r="H62" s="169">
        <f>SUM(B62:G62)</f>
        <v>0</v>
      </c>
      <c r="I62" s="127"/>
      <c r="J62" s="127"/>
      <c r="K62" s="128"/>
      <c r="L62" s="128"/>
      <c r="M62" s="129"/>
      <c r="N62" s="120"/>
      <c r="P62" s="135"/>
      <c r="Q62" s="120"/>
      <c r="R62" s="120"/>
      <c r="S62" s="120"/>
      <c r="U62" s="120"/>
    </row>
    <row r="63" spans="1:21" s="111" customFormat="1" ht="17.399999999999999" customHeight="1" thickBot="1" x14ac:dyDescent="0.4">
      <c r="A63" s="170" t="s">
        <v>80</v>
      </c>
      <c r="B63" s="171">
        <f>G14</f>
        <v>2276</v>
      </c>
      <c r="C63" s="172"/>
      <c r="D63" s="172">
        <f>G31</f>
        <v>731</v>
      </c>
      <c r="E63" s="172"/>
      <c r="F63" s="173">
        <v>0</v>
      </c>
      <c r="G63" s="174">
        <v>0</v>
      </c>
      <c r="H63" s="175">
        <f>SUM(B63:G63)</f>
        <v>3007</v>
      </c>
      <c r="I63" s="127"/>
      <c r="J63" s="151"/>
      <c r="K63" s="128"/>
      <c r="L63" s="128"/>
      <c r="M63" s="129"/>
      <c r="N63" s="120"/>
      <c r="P63" s="135"/>
      <c r="Q63" s="120"/>
      <c r="R63" s="120"/>
      <c r="S63" s="120"/>
      <c r="U63" s="120"/>
    </row>
    <row r="64" spans="1:21" s="111" customFormat="1" ht="17.399999999999999" customHeight="1" x14ac:dyDescent="0.35">
      <c r="A64" s="176" t="s">
        <v>81</v>
      </c>
      <c r="B64" s="177">
        <f>H6</f>
        <v>0.38169999999999998</v>
      </c>
      <c r="C64" s="178"/>
      <c r="D64" s="179">
        <f>H28</f>
        <v>0.38169999999999998</v>
      </c>
      <c r="E64" s="180"/>
      <c r="F64" s="181"/>
      <c r="G64" s="182"/>
      <c r="H64" s="134"/>
      <c r="I64" s="127"/>
      <c r="J64" s="127"/>
      <c r="K64" s="128"/>
      <c r="L64" s="128"/>
      <c r="M64" s="129"/>
      <c r="N64" s="120"/>
      <c r="P64" s="135"/>
      <c r="Q64" s="120"/>
      <c r="R64" s="120"/>
      <c r="S64" s="120"/>
      <c r="U64" s="120"/>
    </row>
    <row r="65" spans="1:21" s="111" customFormat="1" ht="17.399999999999999" customHeight="1" thickBot="1" x14ac:dyDescent="0.4">
      <c r="A65" s="183" t="s">
        <v>82</v>
      </c>
      <c r="B65" s="184">
        <f>B63*B64</f>
        <v>868.74919999999997</v>
      </c>
      <c r="C65" s="136"/>
      <c r="D65" s="184">
        <f>D63*D64</f>
        <v>279.02269999999999</v>
      </c>
      <c r="E65" s="136"/>
      <c r="F65" s="137"/>
      <c r="G65" s="185"/>
      <c r="H65" s="186">
        <f>B65+D65</f>
        <v>1147.7719</v>
      </c>
      <c r="I65" s="127"/>
      <c r="J65" s="127"/>
      <c r="K65" s="128"/>
      <c r="L65" s="128"/>
      <c r="M65" s="129"/>
      <c r="N65" s="120"/>
      <c r="P65" s="135"/>
      <c r="Q65" s="120"/>
      <c r="R65" s="120"/>
      <c r="S65" s="120"/>
      <c r="U65" s="120"/>
    </row>
    <row r="66" spans="1:21" s="111" customFormat="1" ht="21" customHeight="1" thickBot="1" x14ac:dyDescent="0.4">
      <c r="A66" s="187" t="s">
        <v>83</v>
      </c>
      <c r="B66" s="188"/>
      <c r="C66" s="189"/>
      <c r="D66" s="189"/>
      <c r="E66" s="189"/>
      <c r="F66" s="190"/>
      <c r="G66" s="191"/>
      <c r="H66" s="140"/>
      <c r="I66" s="127"/>
      <c r="J66" s="127"/>
      <c r="K66" s="128"/>
      <c r="L66" s="128"/>
      <c r="M66" s="129"/>
      <c r="N66" s="120"/>
      <c r="P66" s="135"/>
      <c r="Q66" s="120"/>
      <c r="R66" s="120"/>
      <c r="S66" s="120"/>
      <c r="U66" s="120"/>
    </row>
    <row r="67" spans="1:21" s="111" customFormat="1" ht="12" customHeight="1" x14ac:dyDescent="0.35">
      <c r="B67" s="135"/>
      <c r="C67" s="192"/>
      <c r="D67" s="192"/>
      <c r="E67" s="193"/>
      <c r="F67" s="194"/>
      <c r="G67" s="120"/>
      <c r="I67" s="135"/>
      <c r="J67" s="120"/>
      <c r="K67" s="120"/>
      <c r="L67" s="120"/>
      <c r="M67" s="120"/>
      <c r="N67" s="120"/>
    </row>
  </sheetData>
  <mergeCells count="14">
    <mergeCell ref="B46:C46"/>
    <mergeCell ref="A1:M2"/>
    <mergeCell ref="J3:K3"/>
    <mergeCell ref="A17:C17"/>
    <mergeCell ref="A27:C27"/>
    <mergeCell ref="A36:B36"/>
    <mergeCell ref="I54:J54"/>
    <mergeCell ref="A50:B50"/>
    <mergeCell ref="I50:J50"/>
    <mergeCell ref="A51:B51"/>
    <mergeCell ref="I51:J51"/>
    <mergeCell ref="A52:B52"/>
    <mergeCell ref="A53:B53"/>
    <mergeCell ref="I53:J53"/>
  </mergeCells>
  <pageMargins left="0.25" right="0.25" top="0.75" bottom="0.75" header="0.3" footer="0.3"/>
  <pageSetup scale="77" fitToHeight="0" orientation="landscape" r:id="rId1"/>
  <rowBreaks count="2" manualBreakCount="2">
    <brk id="34" max="12" man="1"/>
    <brk id="4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954B-0BC9-4D68-A91B-BE07937933FB}">
  <sheetPr>
    <tabColor rgb="FFFF0000"/>
    <pageSetUpPr fitToPage="1"/>
  </sheetPr>
  <dimension ref="A1:M24"/>
  <sheetViews>
    <sheetView view="pageBreakPreview" zoomScale="70" zoomScaleNormal="50" zoomScaleSheetLayoutView="70" workbookViewId="0">
      <selection activeCell="A3" sqref="A3"/>
    </sheetView>
  </sheetViews>
  <sheetFormatPr defaultColWidth="9.08984375" defaultRowHeight="17.5" x14ac:dyDescent="0.35"/>
  <cols>
    <col min="1" max="4" width="14.90625" style="509" customWidth="1"/>
    <col min="5" max="5" width="14.08984375" style="509" customWidth="1"/>
    <col min="6" max="6" width="14.36328125" style="553" customWidth="1"/>
    <col min="7" max="7" width="14.54296875" style="509" customWidth="1"/>
    <col min="8" max="8" width="11.54296875" style="509" customWidth="1"/>
    <col min="9" max="9" width="14.54296875" style="509" customWidth="1"/>
    <col min="10" max="10" width="12.36328125" style="509" customWidth="1"/>
    <col min="11" max="11" width="12" style="509" customWidth="1"/>
    <col min="12" max="12" width="10.453125" style="512" customWidth="1"/>
    <col min="13" max="13" width="10.6328125" style="512" customWidth="1"/>
    <col min="14" max="14" width="10.36328125" style="512" customWidth="1"/>
    <col min="15" max="259" width="9.08984375" style="512"/>
    <col min="260" max="260" width="14.90625" style="512" customWidth="1"/>
    <col min="261" max="261" width="14.08984375" style="512" customWidth="1"/>
    <col min="262" max="262" width="14.36328125" style="512" customWidth="1"/>
    <col min="263" max="263" width="14.54296875" style="512" customWidth="1"/>
    <col min="264" max="264" width="11.54296875" style="512" customWidth="1"/>
    <col min="265" max="265" width="14.54296875" style="512" customWidth="1"/>
    <col min="266" max="266" width="12.36328125" style="512" customWidth="1"/>
    <col min="267" max="267" width="12" style="512" customWidth="1"/>
    <col min="268" max="268" width="10.453125" style="512" customWidth="1"/>
    <col min="269" max="269" width="10.6328125" style="512" customWidth="1"/>
    <col min="270" max="270" width="10.36328125" style="512" customWidth="1"/>
    <col min="271" max="515" width="9.08984375" style="512"/>
    <col min="516" max="516" width="14.90625" style="512" customWidth="1"/>
    <col min="517" max="517" width="14.08984375" style="512" customWidth="1"/>
    <col min="518" max="518" width="14.36328125" style="512" customWidth="1"/>
    <col min="519" max="519" width="14.54296875" style="512" customWidth="1"/>
    <col min="520" max="520" width="11.54296875" style="512" customWidth="1"/>
    <col min="521" max="521" width="14.54296875" style="512" customWidth="1"/>
    <col min="522" max="522" width="12.36328125" style="512" customWidth="1"/>
    <col min="523" max="523" width="12" style="512" customWidth="1"/>
    <col min="524" max="524" width="10.453125" style="512" customWidth="1"/>
    <col min="525" max="525" width="10.6328125" style="512" customWidth="1"/>
    <col min="526" max="526" width="10.36328125" style="512" customWidth="1"/>
    <col min="527" max="771" width="9.08984375" style="512"/>
    <col min="772" max="772" width="14.90625" style="512" customWidth="1"/>
    <col min="773" max="773" width="14.08984375" style="512" customWidth="1"/>
    <col min="774" max="774" width="14.36328125" style="512" customWidth="1"/>
    <col min="775" max="775" width="14.54296875" style="512" customWidth="1"/>
    <col min="776" max="776" width="11.54296875" style="512" customWidth="1"/>
    <col min="777" max="777" width="14.54296875" style="512" customWidth="1"/>
    <col min="778" max="778" width="12.36328125" style="512" customWidth="1"/>
    <col min="779" max="779" width="12" style="512" customWidth="1"/>
    <col min="780" max="780" width="10.453125" style="512" customWidth="1"/>
    <col min="781" max="781" width="10.6328125" style="512" customWidth="1"/>
    <col min="782" max="782" width="10.36328125" style="512" customWidth="1"/>
    <col min="783" max="1027" width="9.08984375" style="512"/>
    <col min="1028" max="1028" width="14.90625" style="512" customWidth="1"/>
    <col min="1029" max="1029" width="14.08984375" style="512" customWidth="1"/>
    <col min="1030" max="1030" width="14.36328125" style="512" customWidth="1"/>
    <col min="1031" max="1031" width="14.54296875" style="512" customWidth="1"/>
    <col min="1032" max="1032" width="11.54296875" style="512" customWidth="1"/>
    <col min="1033" max="1033" width="14.54296875" style="512" customWidth="1"/>
    <col min="1034" max="1034" width="12.36328125" style="512" customWidth="1"/>
    <col min="1035" max="1035" width="12" style="512" customWidth="1"/>
    <col min="1036" max="1036" width="10.453125" style="512" customWidth="1"/>
    <col min="1037" max="1037" width="10.6328125" style="512" customWidth="1"/>
    <col min="1038" max="1038" width="10.36328125" style="512" customWidth="1"/>
    <col min="1039" max="1283" width="9.08984375" style="512"/>
    <col min="1284" max="1284" width="14.90625" style="512" customWidth="1"/>
    <col min="1285" max="1285" width="14.08984375" style="512" customWidth="1"/>
    <col min="1286" max="1286" width="14.36328125" style="512" customWidth="1"/>
    <col min="1287" max="1287" width="14.54296875" style="512" customWidth="1"/>
    <col min="1288" max="1288" width="11.54296875" style="512" customWidth="1"/>
    <col min="1289" max="1289" width="14.54296875" style="512" customWidth="1"/>
    <col min="1290" max="1290" width="12.36328125" style="512" customWidth="1"/>
    <col min="1291" max="1291" width="12" style="512" customWidth="1"/>
    <col min="1292" max="1292" width="10.453125" style="512" customWidth="1"/>
    <col min="1293" max="1293" width="10.6328125" style="512" customWidth="1"/>
    <col min="1294" max="1294" width="10.36328125" style="512" customWidth="1"/>
    <col min="1295" max="1539" width="9.08984375" style="512"/>
    <col min="1540" max="1540" width="14.90625" style="512" customWidth="1"/>
    <col min="1541" max="1541" width="14.08984375" style="512" customWidth="1"/>
    <col min="1542" max="1542" width="14.36328125" style="512" customWidth="1"/>
    <col min="1543" max="1543" width="14.54296875" style="512" customWidth="1"/>
    <col min="1544" max="1544" width="11.54296875" style="512" customWidth="1"/>
    <col min="1545" max="1545" width="14.54296875" style="512" customWidth="1"/>
    <col min="1546" max="1546" width="12.36328125" style="512" customWidth="1"/>
    <col min="1547" max="1547" width="12" style="512" customWidth="1"/>
    <col min="1548" max="1548" width="10.453125" style="512" customWidth="1"/>
    <col min="1549" max="1549" width="10.6328125" style="512" customWidth="1"/>
    <col min="1550" max="1550" width="10.36328125" style="512" customWidth="1"/>
    <col min="1551" max="1795" width="9.08984375" style="512"/>
    <col min="1796" max="1796" width="14.90625" style="512" customWidth="1"/>
    <col min="1797" max="1797" width="14.08984375" style="512" customWidth="1"/>
    <col min="1798" max="1798" width="14.36328125" style="512" customWidth="1"/>
    <col min="1799" max="1799" width="14.54296875" style="512" customWidth="1"/>
    <col min="1800" max="1800" width="11.54296875" style="512" customWidth="1"/>
    <col min="1801" max="1801" width="14.54296875" style="512" customWidth="1"/>
    <col min="1802" max="1802" width="12.36328125" style="512" customWidth="1"/>
    <col min="1803" max="1803" width="12" style="512" customWidth="1"/>
    <col min="1804" max="1804" width="10.453125" style="512" customWidth="1"/>
    <col min="1805" max="1805" width="10.6328125" style="512" customWidth="1"/>
    <col min="1806" max="1806" width="10.36328125" style="512" customWidth="1"/>
    <col min="1807" max="2051" width="9.08984375" style="512"/>
    <col min="2052" max="2052" width="14.90625" style="512" customWidth="1"/>
    <col min="2053" max="2053" width="14.08984375" style="512" customWidth="1"/>
    <col min="2054" max="2054" width="14.36328125" style="512" customWidth="1"/>
    <col min="2055" max="2055" width="14.54296875" style="512" customWidth="1"/>
    <col min="2056" max="2056" width="11.54296875" style="512" customWidth="1"/>
    <col min="2057" max="2057" width="14.54296875" style="512" customWidth="1"/>
    <col min="2058" max="2058" width="12.36328125" style="512" customWidth="1"/>
    <col min="2059" max="2059" width="12" style="512" customWidth="1"/>
    <col min="2060" max="2060" width="10.453125" style="512" customWidth="1"/>
    <col min="2061" max="2061" width="10.6328125" style="512" customWidth="1"/>
    <col min="2062" max="2062" width="10.36328125" style="512" customWidth="1"/>
    <col min="2063" max="2307" width="9.08984375" style="512"/>
    <col min="2308" max="2308" width="14.90625" style="512" customWidth="1"/>
    <col min="2309" max="2309" width="14.08984375" style="512" customWidth="1"/>
    <col min="2310" max="2310" width="14.36328125" style="512" customWidth="1"/>
    <col min="2311" max="2311" width="14.54296875" style="512" customWidth="1"/>
    <col min="2312" max="2312" width="11.54296875" style="512" customWidth="1"/>
    <col min="2313" max="2313" width="14.54296875" style="512" customWidth="1"/>
    <col min="2314" max="2314" width="12.36328125" style="512" customWidth="1"/>
    <col min="2315" max="2315" width="12" style="512" customWidth="1"/>
    <col min="2316" max="2316" width="10.453125" style="512" customWidth="1"/>
    <col min="2317" max="2317" width="10.6328125" style="512" customWidth="1"/>
    <col min="2318" max="2318" width="10.36328125" style="512" customWidth="1"/>
    <col min="2319" max="2563" width="9.08984375" style="512"/>
    <col min="2564" max="2564" width="14.90625" style="512" customWidth="1"/>
    <col min="2565" max="2565" width="14.08984375" style="512" customWidth="1"/>
    <col min="2566" max="2566" width="14.36328125" style="512" customWidth="1"/>
    <col min="2567" max="2567" width="14.54296875" style="512" customWidth="1"/>
    <col min="2568" max="2568" width="11.54296875" style="512" customWidth="1"/>
    <col min="2569" max="2569" width="14.54296875" style="512" customWidth="1"/>
    <col min="2570" max="2570" width="12.36328125" style="512" customWidth="1"/>
    <col min="2571" max="2571" width="12" style="512" customWidth="1"/>
    <col min="2572" max="2572" width="10.453125" style="512" customWidth="1"/>
    <col min="2573" max="2573" width="10.6328125" style="512" customWidth="1"/>
    <col min="2574" max="2574" width="10.36328125" style="512" customWidth="1"/>
    <col min="2575" max="2819" width="9.08984375" style="512"/>
    <col min="2820" max="2820" width="14.90625" style="512" customWidth="1"/>
    <col min="2821" max="2821" width="14.08984375" style="512" customWidth="1"/>
    <col min="2822" max="2822" width="14.36328125" style="512" customWidth="1"/>
    <col min="2823" max="2823" width="14.54296875" style="512" customWidth="1"/>
    <col min="2824" max="2824" width="11.54296875" style="512" customWidth="1"/>
    <col min="2825" max="2825" width="14.54296875" style="512" customWidth="1"/>
    <col min="2826" max="2826" width="12.36328125" style="512" customWidth="1"/>
    <col min="2827" max="2827" width="12" style="512" customWidth="1"/>
    <col min="2828" max="2828" width="10.453125" style="512" customWidth="1"/>
    <col min="2829" max="2829" width="10.6328125" style="512" customWidth="1"/>
    <col min="2830" max="2830" width="10.36328125" style="512" customWidth="1"/>
    <col min="2831" max="3075" width="9.08984375" style="512"/>
    <col min="3076" max="3076" width="14.90625" style="512" customWidth="1"/>
    <col min="3077" max="3077" width="14.08984375" style="512" customWidth="1"/>
    <col min="3078" max="3078" width="14.36328125" style="512" customWidth="1"/>
    <col min="3079" max="3079" width="14.54296875" style="512" customWidth="1"/>
    <col min="3080" max="3080" width="11.54296875" style="512" customWidth="1"/>
    <col min="3081" max="3081" width="14.54296875" style="512" customWidth="1"/>
    <col min="3082" max="3082" width="12.36328125" style="512" customWidth="1"/>
    <col min="3083" max="3083" width="12" style="512" customWidth="1"/>
    <col min="3084" max="3084" width="10.453125" style="512" customWidth="1"/>
    <col min="3085" max="3085" width="10.6328125" style="512" customWidth="1"/>
    <col min="3086" max="3086" width="10.36328125" style="512" customWidth="1"/>
    <col min="3087" max="3331" width="9.08984375" style="512"/>
    <col min="3332" max="3332" width="14.90625" style="512" customWidth="1"/>
    <col min="3333" max="3333" width="14.08984375" style="512" customWidth="1"/>
    <col min="3334" max="3334" width="14.36328125" style="512" customWidth="1"/>
    <col min="3335" max="3335" width="14.54296875" style="512" customWidth="1"/>
    <col min="3336" max="3336" width="11.54296875" style="512" customWidth="1"/>
    <col min="3337" max="3337" width="14.54296875" style="512" customWidth="1"/>
    <col min="3338" max="3338" width="12.36328125" style="512" customWidth="1"/>
    <col min="3339" max="3339" width="12" style="512" customWidth="1"/>
    <col min="3340" max="3340" width="10.453125" style="512" customWidth="1"/>
    <col min="3341" max="3341" width="10.6328125" style="512" customWidth="1"/>
    <col min="3342" max="3342" width="10.36328125" style="512" customWidth="1"/>
    <col min="3343" max="3587" width="9.08984375" style="512"/>
    <col min="3588" max="3588" width="14.90625" style="512" customWidth="1"/>
    <col min="3589" max="3589" width="14.08984375" style="512" customWidth="1"/>
    <col min="3590" max="3590" width="14.36328125" style="512" customWidth="1"/>
    <col min="3591" max="3591" width="14.54296875" style="512" customWidth="1"/>
    <col min="3592" max="3592" width="11.54296875" style="512" customWidth="1"/>
    <col min="3593" max="3593" width="14.54296875" style="512" customWidth="1"/>
    <col min="3594" max="3594" width="12.36328125" style="512" customWidth="1"/>
    <col min="3595" max="3595" width="12" style="512" customWidth="1"/>
    <col min="3596" max="3596" width="10.453125" style="512" customWidth="1"/>
    <col min="3597" max="3597" width="10.6328125" style="512" customWidth="1"/>
    <col min="3598" max="3598" width="10.36328125" style="512" customWidth="1"/>
    <col min="3599" max="3843" width="9.08984375" style="512"/>
    <col min="3844" max="3844" width="14.90625" style="512" customWidth="1"/>
    <col min="3845" max="3845" width="14.08984375" style="512" customWidth="1"/>
    <col min="3846" max="3846" width="14.36328125" style="512" customWidth="1"/>
    <col min="3847" max="3847" width="14.54296875" style="512" customWidth="1"/>
    <col min="3848" max="3848" width="11.54296875" style="512" customWidth="1"/>
    <col min="3849" max="3849" width="14.54296875" style="512" customWidth="1"/>
    <col min="3850" max="3850" width="12.36328125" style="512" customWidth="1"/>
    <col min="3851" max="3851" width="12" style="512" customWidth="1"/>
    <col min="3852" max="3852" width="10.453125" style="512" customWidth="1"/>
    <col min="3853" max="3853" width="10.6328125" style="512" customWidth="1"/>
    <col min="3854" max="3854" width="10.36328125" style="512" customWidth="1"/>
    <col min="3855" max="4099" width="9.08984375" style="512"/>
    <col min="4100" max="4100" width="14.90625" style="512" customWidth="1"/>
    <col min="4101" max="4101" width="14.08984375" style="512" customWidth="1"/>
    <col min="4102" max="4102" width="14.36328125" style="512" customWidth="1"/>
    <col min="4103" max="4103" width="14.54296875" style="512" customWidth="1"/>
    <col min="4104" max="4104" width="11.54296875" style="512" customWidth="1"/>
    <col min="4105" max="4105" width="14.54296875" style="512" customWidth="1"/>
    <col min="4106" max="4106" width="12.36328125" style="512" customWidth="1"/>
    <col min="4107" max="4107" width="12" style="512" customWidth="1"/>
    <col min="4108" max="4108" width="10.453125" style="512" customWidth="1"/>
    <col min="4109" max="4109" width="10.6328125" style="512" customWidth="1"/>
    <col min="4110" max="4110" width="10.36328125" style="512" customWidth="1"/>
    <col min="4111" max="4355" width="9.08984375" style="512"/>
    <col min="4356" max="4356" width="14.90625" style="512" customWidth="1"/>
    <col min="4357" max="4357" width="14.08984375" style="512" customWidth="1"/>
    <col min="4358" max="4358" width="14.36328125" style="512" customWidth="1"/>
    <col min="4359" max="4359" width="14.54296875" style="512" customWidth="1"/>
    <col min="4360" max="4360" width="11.54296875" style="512" customWidth="1"/>
    <col min="4361" max="4361" width="14.54296875" style="512" customWidth="1"/>
    <col min="4362" max="4362" width="12.36328125" style="512" customWidth="1"/>
    <col min="4363" max="4363" width="12" style="512" customWidth="1"/>
    <col min="4364" max="4364" width="10.453125" style="512" customWidth="1"/>
    <col min="4365" max="4365" width="10.6328125" style="512" customWidth="1"/>
    <col min="4366" max="4366" width="10.36328125" style="512" customWidth="1"/>
    <col min="4367" max="4611" width="9.08984375" style="512"/>
    <col min="4612" max="4612" width="14.90625" style="512" customWidth="1"/>
    <col min="4613" max="4613" width="14.08984375" style="512" customWidth="1"/>
    <col min="4614" max="4614" width="14.36328125" style="512" customWidth="1"/>
    <col min="4615" max="4615" width="14.54296875" style="512" customWidth="1"/>
    <col min="4616" max="4616" width="11.54296875" style="512" customWidth="1"/>
    <col min="4617" max="4617" width="14.54296875" style="512" customWidth="1"/>
    <col min="4618" max="4618" width="12.36328125" style="512" customWidth="1"/>
    <col min="4619" max="4619" width="12" style="512" customWidth="1"/>
    <col min="4620" max="4620" width="10.453125" style="512" customWidth="1"/>
    <col min="4621" max="4621" width="10.6328125" style="512" customWidth="1"/>
    <col min="4622" max="4622" width="10.36328125" style="512" customWidth="1"/>
    <col min="4623" max="4867" width="9.08984375" style="512"/>
    <col min="4868" max="4868" width="14.90625" style="512" customWidth="1"/>
    <col min="4869" max="4869" width="14.08984375" style="512" customWidth="1"/>
    <col min="4870" max="4870" width="14.36328125" style="512" customWidth="1"/>
    <col min="4871" max="4871" width="14.54296875" style="512" customWidth="1"/>
    <col min="4872" max="4872" width="11.54296875" style="512" customWidth="1"/>
    <col min="4873" max="4873" width="14.54296875" style="512" customWidth="1"/>
    <col min="4874" max="4874" width="12.36328125" style="512" customWidth="1"/>
    <col min="4875" max="4875" width="12" style="512" customWidth="1"/>
    <col min="4876" max="4876" width="10.453125" style="512" customWidth="1"/>
    <col min="4877" max="4877" width="10.6328125" style="512" customWidth="1"/>
    <col min="4878" max="4878" width="10.36328125" style="512" customWidth="1"/>
    <col min="4879" max="5123" width="9.08984375" style="512"/>
    <col min="5124" max="5124" width="14.90625" style="512" customWidth="1"/>
    <col min="5125" max="5125" width="14.08984375" style="512" customWidth="1"/>
    <col min="5126" max="5126" width="14.36328125" style="512" customWidth="1"/>
    <col min="5127" max="5127" width="14.54296875" style="512" customWidth="1"/>
    <col min="5128" max="5128" width="11.54296875" style="512" customWidth="1"/>
    <col min="5129" max="5129" width="14.54296875" style="512" customWidth="1"/>
    <col min="5130" max="5130" width="12.36328125" style="512" customWidth="1"/>
    <col min="5131" max="5131" width="12" style="512" customWidth="1"/>
    <col min="5132" max="5132" width="10.453125" style="512" customWidth="1"/>
    <col min="5133" max="5133" width="10.6328125" style="512" customWidth="1"/>
    <col min="5134" max="5134" width="10.36328125" style="512" customWidth="1"/>
    <col min="5135" max="5379" width="9.08984375" style="512"/>
    <col min="5380" max="5380" width="14.90625" style="512" customWidth="1"/>
    <col min="5381" max="5381" width="14.08984375" style="512" customWidth="1"/>
    <col min="5382" max="5382" width="14.36328125" style="512" customWidth="1"/>
    <col min="5383" max="5383" width="14.54296875" style="512" customWidth="1"/>
    <col min="5384" max="5384" width="11.54296875" style="512" customWidth="1"/>
    <col min="5385" max="5385" width="14.54296875" style="512" customWidth="1"/>
    <col min="5386" max="5386" width="12.36328125" style="512" customWidth="1"/>
    <col min="5387" max="5387" width="12" style="512" customWidth="1"/>
    <col min="5388" max="5388" width="10.453125" style="512" customWidth="1"/>
    <col min="5389" max="5389" width="10.6328125" style="512" customWidth="1"/>
    <col min="5390" max="5390" width="10.36328125" style="512" customWidth="1"/>
    <col min="5391" max="5635" width="9.08984375" style="512"/>
    <col min="5636" max="5636" width="14.90625" style="512" customWidth="1"/>
    <col min="5637" max="5637" width="14.08984375" style="512" customWidth="1"/>
    <col min="5638" max="5638" width="14.36328125" style="512" customWidth="1"/>
    <col min="5639" max="5639" width="14.54296875" style="512" customWidth="1"/>
    <col min="5640" max="5640" width="11.54296875" style="512" customWidth="1"/>
    <col min="5641" max="5641" width="14.54296875" style="512" customWidth="1"/>
    <col min="5642" max="5642" width="12.36328125" style="512" customWidth="1"/>
    <col min="5643" max="5643" width="12" style="512" customWidth="1"/>
    <col min="5644" max="5644" width="10.453125" style="512" customWidth="1"/>
    <col min="5645" max="5645" width="10.6328125" style="512" customWidth="1"/>
    <col min="5646" max="5646" width="10.36328125" style="512" customWidth="1"/>
    <col min="5647" max="5891" width="9.08984375" style="512"/>
    <col min="5892" max="5892" width="14.90625" style="512" customWidth="1"/>
    <col min="5893" max="5893" width="14.08984375" style="512" customWidth="1"/>
    <col min="5894" max="5894" width="14.36328125" style="512" customWidth="1"/>
    <col min="5895" max="5895" width="14.54296875" style="512" customWidth="1"/>
    <col min="5896" max="5896" width="11.54296875" style="512" customWidth="1"/>
    <col min="5897" max="5897" width="14.54296875" style="512" customWidth="1"/>
    <col min="5898" max="5898" width="12.36328125" style="512" customWidth="1"/>
    <col min="5899" max="5899" width="12" style="512" customWidth="1"/>
    <col min="5900" max="5900" width="10.453125" style="512" customWidth="1"/>
    <col min="5901" max="5901" width="10.6328125" style="512" customWidth="1"/>
    <col min="5902" max="5902" width="10.36328125" style="512" customWidth="1"/>
    <col min="5903" max="6147" width="9.08984375" style="512"/>
    <col min="6148" max="6148" width="14.90625" style="512" customWidth="1"/>
    <col min="6149" max="6149" width="14.08984375" style="512" customWidth="1"/>
    <col min="6150" max="6150" width="14.36328125" style="512" customWidth="1"/>
    <col min="6151" max="6151" width="14.54296875" style="512" customWidth="1"/>
    <col min="6152" max="6152" width="11.54296875" style="512" customWidth="1"/>
    <col min="6153" max="6153" width="14.54296875" style="512" customWidth="1"/>
    <col min="6154" max="6154" width="12.36328125" style="512" customWidth="1"/>
    <col min="6155" max="6155" width="12" style="512" customWidth="1"/>
    <col min="6156" max="6156" width="10.453125" style="512" customWidth="1"/>
    <col min="6157" max="6157" width="10.6328125" style="512" customWidth="1"/>
    <col min="6158" max="6158" width="10.36328125" style="512" customWidth="1"/>
    <col min="6159" max="6403" width="9.08984375" style="512"/>
    <col min="6404" max="6404" width="14.90625" style="512" customWidth="1"/>
    <col min="6405" max="6405" width="14.08984375" style="512" customWidth="1"/>
    <col min="6406" max="6406" width="14.36328125" style="512" customWidth="1"/>
    <col min="6407" max="6407" width="14.54296875" style="512" customWidth="1"/>
    <col min="6408" max="6408" width="11.54296875" style="512" customWidth="1"/>
    <col min="6409" max="6409" width="14.54296875" style="512" customWidth="1"/>
    <col min="6410" max="6410" width="12.36328125" style="512" customWidth="1"/>
    <col min="6411" max="6411" width="12" style="512" customWidth="1"/>
    <col min="6412" max="6412" width="10.453125" style="512" customWidth="1"/>
    <col min="6413" max="6413" width="10.6328125" style="512" customWidth="1"/>
    <col min="6414" max="6414" width="10.36328125" style="512" customWidth="1"/>
    <col min="6415" max="6659" width="9.08984375" style="512"/>
    <col min="6660" max="6660" width="14.90625" style="512" customWidth="1"/>
    <col min="6661" max="6661" width="14.08984375" style="512" customWidth="1"/>
    <col min="6662" max="6662" width="14.36328125" style="512" customWidth="1"/>
    <col min="6663" max="6663" width="14.54296875" style="512" customWidth="1"/>
    <col min="6664" max="6664" width="11.54296875" style="512" customWidth="1"/>
    <col min="6665" max="6665" width="14.54296875" style="512" customWidth="1"/>
    <col min="6666" max="6666" width="12.36328125" style="512" customWidth="1"/>
    <col min="6667" max="6667" width="12" style="512" customWidth="1"/>
    <col min="6668" max="6668" width="10.453125" style="512" customWidth="1"/>
    <col min="6669" max="6669" width="10.6328125" style="512" customWidth="1"/>
    <col min="6670" max="6670" width="10.36328125" style="512" customWidth="1"/>
    <col min="6671" max="6915" width="9.08984375" style="512"/>
    <col min="6916" max="6916" width="14.90625" style="512" customWidth="1"/>
    <col min="6917" max="6917" width="14.08984375" style="512" customWidth="1"/>
    <col min="6918" max="6918" width="14.36328125" style="512" customWidth="1"/>
    <col min="6919" max="6919" width="14.54296875" style="512" customWidth="1"/>
    <col min="6920" max="6920" width="11.54296875" style="512" customWidth="1"/>
    <col min="6921" max="6921" width="14.54296875" style="512" customWidth="1"/>
    <col min="6922" max="6922" width="12.36328125" style="512" customWidth="1"/>
    <col min="6923" max="6923" width="12" style="512" customWidth="1"/>
    <col min="6924" max="6924" width="10.453125" style="512" customWidth="1"/>
    <col min="6925" max="6925" width="10.6328125" style="512" customWidth="1"/>
    <col min="6926" max="6926" width="10.36328125" style="512" customWidth="1"/>
    <col min="6927" max="7171" width="9.08984375" style="512"/>
    <col min="7172" max="7172" width="14.90625" style="512" customWidth="1"/>
    <col min="7173" max="7173" width="14.08984375" style="512" customWidth="1"/>
    <col min="7174" max="7174" width="14.36328125" style="512" customWidth="1"/>
    <col min="7175" max="7175" width="14.54296875" style="512" customWidth="1"/>
    <col min="7176" max="7176" width="11.54296875" style="512" customWidth="1"/>
    <col min="7177" max="7177" width="14.54296875" style="512" customWidth="1"/>
    <col min="7178" max="7178" width="12.36328125" style="512" customWidth="1"/>
    <col min="7179" max="7179" width="12" style="512" customWidth="1"/>
    <col min="7180" max="7180" width="10.453125" style="512" customWidth="1"/>
    <col min="7181" max="7181" width="10.6328125" style="512" customWidth="1"/>
    <col min="7182" max="7182" width="10.36328125" style="512" customWidth="1"/>
    <col min="7183" max="7427" width="9.08984375" style="512"/>
    <col min="7428" max="7428" width="14.90625" style="512" customWidth="1"/>
    <col min="7429" max="7429" width="14.08984375" style="512" customWidth="1"/>
    <col min="7430" max="7430" width="14.36328125" style="512" customWidth="1"/>
    <col min="7431" max="7431" width="14.54296875" style="512" customWidth="1"/>
    <col min="7432" max="7432" width="11.54296875" style="512" customWidth="1"/>
    <col min="7433" max="7433" width="14.54296875" style="512" customWidth="1"/>
    <col min="7434" max="7434" width="12.36328125" style="512" customWidth="1"/>
    <col min="7435" max="7435" width="12" style="512" customWidth="1"/>
    <col min="7436" max="7436" width="10.453125" style="512" customWidth="1"/>
    <col min="7437" max="7437" width="10.6328125" style="512" customWidth="1"/>
    <col min="7438" max="7438" width="10.36328125" style="512" customWidth="1"/>
    <col min="7439" max="7683" width="9.08984375" style="512"/>
    <col min="7684" max="7684" width="14.90625" style="512" customWidth="1"/>
    <col min="7685" max="7685" width="14.08984375" style="512" customWidth="1"/>
    <col min="7686" max="7686" width="14.36328125" style="512" customWidth="1"/>
    <col min="7687" max="7687" width="14.54296875" style="512" customWidth="1"/>
    <col min="7688" max="7688" width="11.54296875" style="512" customWidth="1"/>
    <col min="7689" max="7689" width="14.54296875" style="512" customWidth="1"/>
    <col min="7690" max="7690" width="12.36328125" style="512" customWidth="1"/>
    <col min="7691" max="7691" width="12" style="512" customWidth="1"/>
    <col min="7692" max="7692" width="10.453125" style="512" customWidth="1"/>
    <col min="7693" max="7693" width="10.6328125" style="512" customWidth="1"/>
    <col min="7694" max="7694" width="10.36328125" style="512" customWidth="1"/>
    <col min="7695" max="7939" width="9.08984375" style="512"/>
    <col min="7940" max="7940" width="14.90625" style="512" customWidth="1"/>
    <col min="7941" max="7941" width="14.08984375" style="512" customWidth="1"/>
    <col min="7942" max="7942" width="14.36328125" style="512" customWidth="1"/>
    <col min="7943" max="7943" width="14.54296875" style="512" customWidth="1"/>
    <col min="7944" max="7944" width="11.54296875" style="512" customWidth="1"/>
    <col min="7945" max="7945" width="14.54296875" style="512" customWidth="1"/>
    <col min="7946" max="7946" width="12.36328125" style="512" customWidth="1"/>
    <col min="7947" max="7947" width="12" style="512" customWidth="1"/>
    <col min="7948" max="7948" width="10.453125" style="512" customWidth="1"/>
    <col min="7949" max="7949" width="10.6328125" style="512" customWidth="1"/>
    <col min="7950" max="7950" width="10.36328125" style="512" customWidth="1"/>
    <col min="7951" max="8195" width="9.08984375" style="512"/>
    <col min="8196" max="8196" width="14.90625" style="512" customWidth="1"/>
    <col min="8197" max="8197" width="14.08984375" style="512" customWidth="1"/>
    <col min="8198" max="8198" width="14.36328125" style="512" customWidth="1"/>
    <col min="8199" max="8199" width="14.54296875" style="512" customWidth="1"/>
    <col min="8200" max="8200" width="11.54296875" style="512" customWidth="1"/>
    <col min="8201" max="8201" width="14.54296875" style="512" customWidth="1"/>
    <col min="8202" max="8202" width="12.36328125" style="512" customWidth="1"/>
    <col min="8203" max="8203" width="12" style="512" customWidth="1"/>
    <col min="8204" max="8204" width="10.453125" style="512" customWidth="1"/>
    <col min="8205" max="8205" width="10.6328125" style="512" customWidth="1"/>
    <col min="8206" max="8206" width="10.36328125" style="512" customWidth="1"/>
    <col min="8207" max="8451" width="9.08984375" style="512"/>
    <col min="8452" max="8452" width="14.90625" style="512" customWidth="1"/>
    <col min="8453" max="8453" width="14.08984375" style="512" customWidth="1"/>
    <col min="8454" max="8454" width="14.36328125" style="512" customWidth="1"/>
    <col min="8455" max="8455" width="14.54296875" style="512" customWidth="1"/>
    <col min="8456" max="8456" width="11.54296875" style="512" customWidth="1"/>
    <col min="8457" max="8457" width="14.54296875" style="512" customWidth="1"/>
    <col min="8458" max="8458" width="12.36328125" style="512" customWidth="1"/>
    <col min="8459" max="8459" width="12" style="512" customWidth="1"/>
    <col min="8460" max="8460" width="10.453125" style="512" customWidth="1"/>
    <col min="8461" max="8461" width="10.6328125" style="512" customWidth="1"/>
    <col min="8462" max="8462" width="10.36328125" style="512" customWidth="1"/>
    <col min="8463" max="8707" width="9.08984375" style="512"/>
    <col min="8708" max="8708" width="14.90625" style="512" customWidth="1"/>
    <col min="8709" max="8709" width="14.08984375" style="512" customWidth="1"/>
    <col min="8710" max="8710" width="14.36328125" style="512" customWidth="1"/>
    <col min="8711" max="8711" width="14.54296875" style="512" customWidth="1"/>
    <col min="8712" max="8712" width="11.54296875" style="512" customWidth="1"/>
    <col min="8713" max="8713" width="14.54296875" style="512" customWidth="1"/>
    <col min="8714" max="8714" width="12.36328125" style="512" customWidth="1"/>
    <col min="8715" max="8715" width="12" style="512" customWidth="1"/>
    <col min="8716" max="8716" width="10.453125" style="512" customWidth="1"/>
    <col min="8717" max="8717" width="10.6328125" style="512" customWidth="1"/>
    <col min="8718" max="8718" width="10.36328125" style="512" customWidth="1"/>
    <col min="8719" max="8963" width="9.08984375" style="512"/>
    <col min="8964" max="8964" width="14.90625" style="512" customWidth="1"/>
    <col min="8965" max="8965" width="14.08984375" style="512" customWidth="1"/>
    <col min="8966" max="8966" width="14.36328125" style="512" customWidth="1"/>
    <col min="8967" max="8967" width="14.54296875" style="512" customWidth="1"/>
    <col min="8968" max="8968" width="11.54296875" style="512" customWidth="1"/>
    <col min="8969" max="8969" width="14.54296875" style="512" customWidth="1"/>
    <col min="8970" max="8970" width="12.36328125" style="512" customWidth="1"/>
    <col min="8971" max="8971" width="12" style="512" customWidth="1"/>
    <col min="8972" max="8972" width="10.453125" style="512" customWidth="1"/>
    <col min="8973" max="8973" width="10.6328125" style="512" customWidth="1"/>
    <col min="8974" max="8974" width="10.36328125" style="512" customWidth="1"/>
    <col min="8975" max="9219" width="9.08984375" style="512"/>
    <col min="9220" max="9220" width="14.90625" style="512" customWidth="1"/>
    <col min="9221" max="9221" width="14.08984375" style="512" customWidth="1"/>
    <col min="9222" max="9222" width="14.36328125" style="512" customWidth="1"/>
    <col min="9223" max="9223" width="14.54296875" style="512" customWidth="1"/>
    <col min="9224" max="9224" width="11.54296875" style="512" customWidth="1"/>
    <col min="9225" max="9225" width="14.54296875" style="512" customWidth="1"/>
    <col min="9226" max="9226" width="12.36328125" style="512" customWidth="1"/>
    <col min="9227" max="9227" width="12" style="512" customWidth="1"/>
    <col min="9228" max="9228" width="10.453125" style="512" customWidth="1"/>
    <col min="9229" max="9229" width="10.6328125" style="512" customWidth="1"/>
    <col min="9230" max="9230" width="10.36328125" style="512" customWidth="1"/>
    <col min="9231" max="9475" width="9.08984375" style="512"/>
    <col min="9476" max="9476" width="14.90625" style="512" customWidth="1"/>
    <col min="9477" max="9477" width="14.08984375" style="512" customWidth="1"/>
    <col min="9478" max="9478" width="14.36328125" style="512" customWidth="1"/>
    <col min="9479" max="9479" width="14.54296875" style="512" customWidth="1"/>
    <col min="9480" max="9480" width="11.54296875" style="512" customWidth="1"/>
    <col min="9481" max="9481" width="14.54296875" style="512" customWidth="1"/>
    <col min="9482" max="9482" width="12.36328125" style="512" customWidth="1"/>
    <col min="9483" max="9483" width="12" style="512" customWidth="1"/>
    <col min="9484" max="9484" width="10.453125" style="512" customWidth="1"/>
    <col min="9485" max="9485" width="10.6328125" style="512" customWidth="1"/>
    <col min="9486" max="9486" width="10.36328125" style="512" customWidth="1"/>
    <col min="9487" max="9731" width="9.08984375" style="512"/>
    <col min="9732" max="9732" width="14.90625" style="512" customWidth="1"/>
    <col min="9733" max="9733" width="14.08984375" style="512" customWidth="1"/>
    <col min="9734" max="9734" width="14.36328125" style="512" customWidth="1"/>
    <col min="9735" max="9735" width="14.54296875" style="512" customWidth="1"/>
    <col min="9736" max="9736" width="11.54296875" style="512" customWidth="1"/>
    <col min="9737" max="9737" width="14.54296875" style="512" customWidth="1"/>
    <col min="9738" max="9738" width="12.36328125" style="512" customWidth="1"/>
    <col min="9739" max="9739" width="12" style="512" customWidth="1"/>
    <col min="9740" max="9740" width="10.453125" style="512" customWidth="1"/>
    <col min="9741" max="9741" width="10.6328125" style="512" customWidth="1"/>
    <col min="9742" max="9742" width="10.36328125" style="512" customWidth="1"/>
    <col min="9743" max="9987" width="9.08984375" style="512"/>
    <col min="9988" max="9988" width="14.90625" style="512" customWidth="1"/>
    <col min="9989" max="9989" width="14.08984375" style="512" customWidth="1"/>
    <col min="9990" max="9990" width="14.36328125" style="512" customWidth="1"/>
    <col min="9991" max="9991" width="14.54296875" style="512" customWidth="1"/>
    <col min="9992" max="9992" width="11.54296875" style="512" customWidth="1"/>
    <col min="9993" max="9993" width="14.54296875" style="512" customWidth="1"/>
    <col min="9994" max="9994" width="12.36328125" style="512" customWidth="1"/>
    <col min="9995" max="9995" width="12" style="512" customWidth="1"/>
    <col min="9996" max="9996" width="10.453125" style="512" customWidth="1"/>
    <col min="9997" max="9997" width="10.6328125" style="512" customWidth="1"/>
    <col min="9998" max="9998" width="10.36328125" style="512" customWidth="1"/>
    <col min="9999" max="10243" width="9.08984375" style="512"/>
    <col min="10244" max="10244" width="14.90625" style="512" customWidth="1"/>
    <col min="10245" max="10245" width="14.08984375" style="512" customWidth="1"/>
    <col min="10246" max="10246" width="14.36328125" style="512" customWidth="1"/>
    <col min="10247" max="10247" width="14.54296875" style="512" customWidth="1"/>
    <col min="10248" max="10248" width="11.54296875" style="512" customWidth="1"/>
    <col min="10249" max="10249" width="14.54296875" style="512" customWidth="1"/>
    <col min="10250" max="10250" width="12.36328125" style="512" customWidth="1"/>
    <col min="10251" max="10251" width="12" style="512" customWidth="1"/>
    <col min="10252" max="10252" width="10.453125" style="512" customWidth="1"/>
    <col min="10253" max="10253" width="10.6328125" style="512" customWidth="1"/>
    <col min="10254" max="10254" width="10.36328125" style="512" customWidth="1"/>
    <col min="10255" max="10499" width="9.08984375" style="512"/>
    <col min="10500" max="10500" width="14.90625" style="512" customWidth="1"/>
    <col min="10501" max="10501" width="14.08984375" style="512" customWidth="1"/>
    <col min="10502" max="10502" width="14.36328125" style="512" customWidth="1"/>
    <col min="10503" max="10503" width="14.54296875" style="512" customWidth="1"/>
    <col min="10504" max="10504" width="11.54296875" style="512" customWidth="1"/>
    <col min="10505" max="10505" width="14.54296875" style="512" customWidth="1"/>
    <col min="10506" max="10506" width="12.36328125" style="512" customWidth="1"/>
    <col min="10507" max="10507" width="12" style="512" customWidth="1"/>
    <col min="10508" max="10508" width="10.453125" style="512" customWidth="1"/>
    <col min="10509" max="10509" width="10.6328125" style="512" customWidth="1"/>
    <col min="10510" max="10510" width="10.36328125" style="512" customWidth="1"/>
    <col min="10511" max="10755" width="9.08984375" style="512"/>
    <col min="10756" max="10756" width="14.90625" style="512" customWidth="1"/>
    <col min="10757" max="10757" width="14.08984375" style="512" customWidth="1"/>
    <col min="10758" max="10758" width="14.36328125" style="512" customWidth="1"/>
    <col min="10759" max="10759" width="14.54296875" style="512" customWidth="1"/>
    <col min="10760" max="10760" width="11.54296875" style="512" customWidth="1"/>
    <col min="10761" max="10761" width="14.54296875" style="512" customWidth="1"/>
    <col min="10762" max="10762" width="12.36328125" style="512" customWidth="1"/>
    <col min="10763" max="10763" width="12" style="512" customWidth="1"/>
    <col min="10764" max="10764" width="10.453125" style="512" customWidth="1"/>
    <col min="10765" max="10765" width="10.6328125" style="512" customWidth="1"/>
    <col min="10766" max="10766" width="10.36328125" style="512" customWidth="1"/>
    <col min="10767" max="11011" width="9.08984375" style="512"/>
    <col min="11012" max="11012" width="14.90625" style="512" customWidth="1"/>
    <col min="11013" max="11013" width="14.08984375" style="512" customWidth="1"/>
    <col min="11014" max="11014" width="14.36328125" style="512" customWidth="1"/>
    <col min="11015" max="11015" width="14.54296875" style="512" customWidth="1"/>
    <col min="11016" max="11016" width="11.54296875" style="512" customWidth="1"/>
    <col min="11017" max="11017" width="14.54296875" style="512" customWidth="1"/>
    <col min="11018" max="11018" width="12.36328125" style="512" customWidth="1"/>
    <col min="11019" max="11019" width="12" style="512" customWidth="1"/>
    <col min="11020" max="11020" width="10.453125" style="512" customWidth="1"/>
    <col min="11021" max="11021" width="10.6328125" style="512" customWidth="1"/>
    <col min="11022" max="11022" width="10.36328125" style="512" customWidth="1"/>
    <col min="11023" max="11267" width="9.08984375" style="512"/>
    <col min="11268" max="11268" width="14.90625" style="512" customWidth="1"/>
    <col min="11269" max="11269" width="14.08984375" style="512" customWidth="1"/>
    <col min="11270" max="11270" width="14.36328125" style="512" customWidth="1"/>
    <col min="11271" max="11271" width="14.54296875" style="512" customWidth="1"/>
    <col min="11272" max="11272" width="11.54296875" style="512" customWidth="1"/>
    <col min="11273" max="11273" width="14.54296875" style="512" customWidth="1"/>
    <col min="11274" max="11274" width="12.36328125" style="512" customWidth="1"/>
    <col min="11275" max="11275" width="12" style="512" customWidth="1"/>
    <col min="11276" max="11276" width="10.453125" style="512" customWidth="1"/>
    <col min="11277" max="11277" width="10.6328125" style="512" customWidth="1"/>
    <col min="11278" max="11278" width="10.36328125" style="512" customWidth="1"/>
    <col min="11279" max="11523" width="9.08984375" style="512"/>
    <col min="11524" max="11524" width="14.90625" style="512" customWidth="1"/>
    <col min="11525" max="11525" width="14.08984375" style="512" customWidth="1"/>
    <col min="11526" max="11526" width="14.36328125" style="512" customWidth="1"/>
    <col min="11527" max="11527" width="14.54296875" style="512" customWidth="1"/>
    <col min="11528" max="11528" width="11.54296875" style="512" customWidth="1"/>
    <col min="11529" max="11529" width="14.54296875" style="512" customWidth="1"/>
    <col min="11530" max="11530" width="12.36328125" style="512" customWidth="1"/>
    <col min="11531" max="11531" width="12" style="512" customWidth="1"/>
    <col min="11532" max="11532" width="10.453125" style="512" customWidth="1"/>
    <col min="11533" max="11533" width="10.6328125" style="512" customWidth="1"/>
    <col min="11534" max="11534" width="10.36328125" style="512" customWidth="1"/>
    <col min="11535" max="11779" width="9.08984375" style="512"/>
    <col min="11780" max="11780" width="14.90625" style="512" customWidth="1"/>
    <col min="11781" max="11781" width="14.08984375" style="512" customWidth="1"/>
    <col min="11782" max="11782" width="14.36328125" style="512" customWidth="1"/>
    <col min="11783" max="11783" width="14.54296875" style="512" customWidth="1"/>
    <col min="11784" max="11784" width="11.54296875" style="512" customWidth="1"/>
    <col min="11785" max="11785" width="14.54296875" style="512" customWidth="1"/>
    <col min="11786" max="11786" width="12.36328125" style="512" customWidth="1"/>
    <col min="11787" max="11787" width="12" style="512" customWidth="1"/>
    <col min="11788" max="11788" width="10.453125" style="512" customWidth="1"/>
    <col min="11789" max="11789" width="10.6328125" style="512" customWidth="1"/>
    <col min="11790" max="11790" width="10.36328125" style="512" customWidth="1"/>
    <col min="11791" max="12035" width="9.08984375" style="512"/>
    <col min="12036" max="12036" width="14.90625" style="512" customWidth="1"/>
    <col min="12037" max="12037" width="14.08984375" style="512" customWidth="1"/>
    <col min="12038" max="12038" width="14.36328125" style="512" customWidth="1"/>
    <col min="12039" max="12039" width="14.54296875" style="512" customWidth="1"/>
    <col min="12040" max="12040" width="11.54296875" style="512" customWidth="1"/>
    <col min="12041" max="12041" width="14.54296875" style="512" customWidth="1"/>
    <col min="12042" max="12042" width="12.36328125" style="512" customWidth="1"/>
    <col min="12043" max="12043" width="12" style="512" customWidth="1"/>
    <col min="12044" max="12044" width="10.453125" style="512" customWidth="1"/>
    <col min="12045" max="12045" width="10.6328125" style="512" customWidth="1"/>
    <col min="12046" max="12046" width="10.36328125" style="512" customWidth="1"/>
    <col min="12047" max="12291" width="9.08984375" style="512"/>
    <col min="12292" max="12292" width="14.90625" style="512" customWidth="1"/>
    <col min="12293" max="12293" width="14.08984375" style="512" customWidth="1"/>
    <col min="12294" max="12294" width="14.36328125" style="512" customWidth="1"/>
    <col min="12295" max="12295" width="14.54296875" style="512" customWidth="1"/>
    <col min="12296" max="12296" width="11.54296875" style="512" customWidth="1"/>
    <col min="12297" max="12297" width="14.54296875" style="512" customWidth="1"/>
    <col min="12298" max="12298" width="12.36328125" style="512" customWidth="1"/>
    <col min="12299" max="12299" width="12" style="512" customWidth="1"/>
    <col min="12300" max="12300" width="10.453125" style="512" customWidth="1"/>
    <col min="12301" max="12301" width="10.6328125" style="512" customWidth="1"/>
    <col min="12302" max="12302" width="10.36328125" style="512" customWidth="1"/>
    <col min="12303" max="12547" width="9.08984375" style="512"/>
    <col min="12548" max="12548" width="14.90625" style="512" customWidth="1"/>
    <col min="12549" max="12549" width="14.08984375" style="512" customWidth="1"/>
    <col min="12550" max="12550" width="14.36328125" style="512" customWidth="1"/>
    <col min="12551" max="12551" width="14.54296875" style="512" customWidth="1"/>
    <col min="12552" max="12552" width="11.54296875" style="512" customWidth="1"/>
    <col min="12553" max="12553" width="14.54296875" style="512" customWidth="1"/>
    <col min="12554" max="12554" width="12.36328125" style="512" customWidth="1"/>
    <col min="12555" max="12555" width="12" style="512" customWidth="1"/>
    <col min="12556" max="12556" width="10.453125" style="512" customWidth="1"/>
    <col min="12557" max="12557" width="10.6328125" style="512" customWidth="1"/>
    <col min="12558" max="12558" width="10.36328125" style="512" customWidth="1"/>
    <col min="12559" max="12803" width="9.08984375" style="512"/>
    <col min="12804" max="12804" width="14.90625" style="512" customWidth="1"/>
    <col min="12805" max="12805" width="14.08984375" style="512" customWidth="1"/>
    <col min="12806" max="12806" width="14.36328125" style="512" customWidth="1"/>
    <col min="12807" max="12807" width="14.54296875" style="512" customWidth="1"/>
    <col min="12808" max="12808" width="11.54296875" style="512" customWidth="1"/>
    <col min="12809" max="12809" width="14.54296875" style="512" customWidth="1"/>
    <col min="12810" max="12810" width="12.36328125" style="512" customWidth="1"/>
    <col min="12811" max="12811" width="12" style="512" customWidth="1"/>
    <col min="12812" max="12812" width="10.453125" style="512" customWidth="1"/>
    <col min="12813" max="12813" width="10.6328125" style="512" customWidth="1"/>
    <col min="12814" max="12814" width="10.36328125" style="512" customWidth="1"/>
    <col min="12815" max="13059" width="9.08984375" style="512"/>
    <col min="13060" max="13060" width="14.90625" style="512" customWidth="1"/>
    <col min="13061" max="13061" width="14.08984375" style="512" customWidth="1"/>
    <col min="13062" max="13062" width="14.36328125" style="512" customWidth="1"/>
    <col min="13063" max="13063" width="14.54296875" style="512" customWidth="1"/>
    <col min="13064" max="13064" width="11.54296875" style="512" customWidth="1"/>
    <col min="13065" max="13065" width="14.54296875" style="512" customWidth="1"/>
    <col min="13066" max="13066" width="12.36328125" style="512" customWidth="1"/>
    <col min="13067" max="13067" width="12" style="512" customWidth="1"/>
    <col min="13068" max="13068" width="10.453125" style="512" customWidth="1"/>
    <col min="13069" max="13069" width="10.6328125" style="512" customWidth="1"/>
    <col min="13070" max="13070" width="10.36328125" style="512" customWidth="1"/>
    <col min="13071" max="13315" width="9.08984375" style="512"/>
    <col min="13316" max="13316" width="14.90625" style="512" customWidth="1"/>
    <col min="13317" max="13317" width="14.08984375" style="512" customWidth="1"/>
    <col min="13318" max="13318" width="14.36328125" style="512" customWidth="1"/>
    <col min="13319" max="13319" width="14.54296875" style="512" customWidth="1"/>
    <col min="13320" max="13320" width="11.54296875" style="512" customWidth="1"/>
    <col min="13321" max="13321" width="14.54296875" style="512" customWidth="1"/>
    <col min="13322" max="13322" width="12.36328125" style="512" customWidth="1"/>
    <col min="13323" max="13323" width="12" style="512" customWidth="1"/>
    <col min="13324" max="13324" width="10.453125" style="512" customWidth="1"/>
    <col min="13325" max="13325" width="10.6328125" style="512" customWidth="1"/>
    <col min="13326" max="13326" width="10.36328125" style="512" customWidth="1"/>
    <col min="13327" max="13571" width="9.08984375" style="512"/>
    <col min="13572" max="13572" width="14.90625" style="512" customWidth="1"/>
    <col min="13573" max="13573" width="14.08984375" style="512" customWidth="1"/>
    <col min="13574" max="13574" width="14.36328125" style="512" customWidth="1"/>
    <col min="13575" max="13575" width="14.54296875" style="512" customWidth="1"/>
    <col min="13576" max="13576" width="11.54296875" style="512" customWidth="1"/>
    <col min="13577" max="13577" width="14.54296875" style="512" customWidth="1"/>
    <col min="13578" max="13578" width="12.36328125" style="512" customWidth="1"/>
    <col min="13579" max="13579" width="12" style="512" customWidth="1"/>
    <col min="13580" max="13580" width="10.453125" style="512" customWidth="1"/>
    <col min="13581" max="13581" width="10.6328125" style="512" customWidth="1"/>
    <col min="13582" max="13582" width="10.36328125" style="512" customWidth="1"/>
    <col min="13583" max="13827" width="9.08984375" style="512"/>
    <col min="13828" max="13828" width="14.90625" style="512" customWidth="1"/>
    <col min="13829" max="13829" width="14.08984375" style="512" customWidth="1"/>
    <col min="13830" max="13830" width="14.36328125" style="512" customWidth="1"/>
    <col min="13831" max="13831" width="14.54296875" style="512" customWidth="1"/>
    <col min="13832" max="13832" width="11.54296875" style="512" customWidth="1"/>
    <col min="13833" max="13833" width="14.54296875" style="512" customWidth="1"/>
    <col min="13834" max="13834" width="12.36328125" style="512" customWidth="1"/>
    <col min="13835" max="13835" width="12" style="512" customWidth="1"/>
    <col min="13836" max="13836" width="10.453125" style="512" customWidth="1"/>
    <col min="13837" max="13837" width="10.6328125" style="512" customWidth="1"/>
    <col min="13838" max="13838" width="10.36328125" style="512" customWidth="1"/>
    <col min="13839" max="14083" width="9.08984375" style="512"/>
    <col min="14084" max="14084" width="14.90625" style="512" customWidth="1"/>
    <col min="14085" max="14085" width="14.08984375" style="512" customWidth="1"/>
    <col min="14086" max="14086" width="14.36328125" style="512" customWidth="1"/>
    <col min="14087" max="14087" width="14.54296875" style="512" customWidth="1"/>
    <col min="14088" max="14088" width="11.54296875" style="512" customWidth="1"/>
    <col min="14089" max="14089" width="14.54296875" style="512" customWidth="1"/>
    <col min="14090" max="14090" width="12.36328125" style="512" customWidth="1"/>
    <col min="14091" max="14091" width="12" style="512" customWidth="1"/>
    <col min="14092" max="14092" width="10.453125" style="512" customWidth="1"/>
    <col min="14093" max="14093" width="10.6328125" style="512" customWidth="1"/>
    <col min="14094" max="14094" width="10.36328125" style="512" customWidth="1"/>
    <col min="14095" max="14339" width="9.08984375" style="512"/>
    <col min="14340" max="14340" width="14.90625" style="512" customWidth="1"/>
    <col min="14341" max="14341" width="14.08984375" style="512" customWidth="1"/>
    <col min="14342" max="14342" width="14.36328125" style="512" customWidth="1"/>
    <col min="14343" max="14343" width="14.54296875" style="512" customWidth="1"/>
    <col min="14344" max="14344" width="11.54296875" style="512" customWidth="1"/>
    <col min="14345" max="14345" width="14.54296875" style="512" customWidth="1"/>
    <col min="14346" max="14346" width="12.36328125" style="512" customWidth="1"/>
    <col min="14347" max="14347" width="12" style="512" customWidth="1"/>
    <col min="14348" max="14348" width="10.453125" style="512" customWidth="1"/>
    <col min="14349" max="14349" width="10.6328125" style="512" customWidth="1"/>
    <col min="14350" max="14350" width="10.36328125" style="512" customWidth="1"/>
    <col min="14351" max="14595" width="9.08984375" style="512"/>
    <col min="14596" max="14596" width="14.90625" style="512" customWidth="1"/>
    <col min="14597" max="14597" width="14.08984375" style="512" customWidth="1"/>
    <col min="14598" max="14598" width="14.36328125" style="512" customWidth="1"/>
    <col min="14599" max="14599" width="14.54296875" style="512" customWidth="1"/>
    <col min="14600" max="14600" width="11.54296875" style="512" customWidth="1"/>
    <col min="14601" max="14601" width="14.54296875" style="512" customWidth="1"/>
    <col min="14602" max="14602" width="12.36328125" style="512" customWidth="1"/>
    <col min="14603" max="14603" width="12" style="512" customWidth="1"/>
    <col min="14604" max="14604" width="10.453125" style="512" customWidth="1"/>
    <col min="14605" max="14605" width="10.6328125" style="512" customWidth="1"/>
    <col min="14606" max="14606" width="10.36328125" style="512" customWidth="1"/>
    <col min="14607" max="14851" width="9.08984375" style="512"/>
    <col min="14852" max="14852" width="14.90625" style="512" customWidth="1"/>
    <col min="14853" max="14853" width="14.08984375" style="512" customWidth="1"/>
    <col min="14854" max="14854" width="14.36328125" style="512" customWidth="1"/>
    <col min="14855" max="14855" width="14.54296875" style="512" customWidth="1"/>
    <col min="14856" max="14856" width="11.54296875" style="512" customWidth="1"/>
    <col min="14857" max="14857" width="14.54296875" style="512" customWidth="1"/>
    <col min="14858" max="14858" width="12.36328125" style="512" customWidth="1"/>
    <col min="14859" max="14859" width="12" style="512" customWidth="1"/>
    <col min="14860" max="14860" width="10.453125" style="512" customWidth="1"/>
    <col min="14861" max="14861" width="10.6328125" style="512" customWidth="1"/>
    <col min="14862" max="14862" width="10.36328125" style="512" customWidth="1"/>
    <col min="14863" max="15107" width="9.08984375" style="512"/>
    <col min="15108" max="15108" width="14.90625" style="512" customWidth="1"/>
    <col min="15109" max="15109" width="14.08984375" style="512" customWidth="1"/>
    <col min="15110" max="15110" width="14.36328125" style="512" customWidth="1"/>
    <col min="15111" max="15111" width="14.54296875" style="512" customWidth="1"/>
    <col min="15112" max="15112" width="11.54296875" style="512" customWidth="1"/>
    <col min="15113" max="15113" width="14.54296875" style="512" customWidth="1"/>
    <col min="15114" max="15114" width="12.36328125" style="512" customWidth="1"/>
    <col min="15115" max="15115" width="12" style="512" customWidth="1"/>
    <col min="15116" max="15116" width="10.453125" style="512" customWidth="1"/>
    <col min="15117" max="15117" width="10.6328125" style="512" customWidth="1"/>
    <col min="15118" max="15118" width="10.36328125" style="512" customWidth="1"/>
    <col min="15119" max="15363" width="9.08984375" style="512"/>
    <col min="15364" max="15364" width="14.90625" style="512" customWidth="1"/>
    <col min="15365" max="15365" width="14.08984375" style="512" customWidth="1"/>
    <col min="15366" max="15366" width="14.36328125" style="512" customWidth="1"/>
    <col min="15367" max="15367" width="14.54296875" style="512" customWidth="1"/>
    <col min="15368" max="15368" width="11.54296875" style="512" customWidth="1"/>
    <col min="15369" max="15369" width="14.54296875" style="512" customWidth="1"/>
    <col min="15370" max="15370" width="12.36328125" style="512" customWidth="1"/>
    <col min="15371" max="15371" width="12" style="512" customWidth="1"/>
    <col min="15372" max="15372" width="10.453125" style="512" customWidth="1"/>
    <col min="15373" max="15373" width="10.6328125" style="512" customWidth="1"/>
    <col min="15374" max="15374" width="10.36328125" style="512" customWidth="1"/>
    <col min="15375" max="15619" width="9.08984375" style="512"/>
    <col min="15620" max="15620" width="14.90625" style="512" customWidth="1"/>
    <col min="15621" max="15621" width="14.08984375" style="512" customWidth="1"/>
    <col min="15622" max="15622" width="14.36328125" style="512" customWidth="1"/>
    <col min="15623" max="15623" width="14.54296875" style="512" customWidth="1"/>
    <col min="15624" max="15624" width="11.54296875" style="512" customWidth="1"/>
    <col min="15625" max="15625" width="14.54296875" style="512" customWidth="1"/>
    <col min="15626" max="15626" width="12.36328125" style="512" customWidth="1"/>
    <col min="15627" max="15627" width="12" style="512" customWidth="1"/>
    <col min="15628" max="15628" width="10.453125" style="512" customWidth="1"/>
    <col min="15629" max="15629" width="10.6328125" style="512" customWidth="1"/>
    <col min="15630" max="15630" width="10.36328125" style="512" customWidth="1"/>
    <col min="15631" max="15875" width="9.08984375" style="512"/>
    <col min="15876" max="15876" width="14.90625" style="512" customWidth="1"/>
    <col min="15877" max="15877" width="14.08984375" style="512" customWidth="1"/>
    <col min="15878" max="15878" width="14.36328125" style="512" customWidth="1"/>
    <col min="15879" max="15879" width="14.54296875" style="512" customWidth="1"/>
    <col min="15880" max="15880" width="11.54296875" style="512" customWidth="1"/>
    <col min="15881" max="15881" width="14.54296875" style="512" customWidth="1"/>
    <col min="15882" max="15882" width="12.36328125" style="512" customWidth="1"/>
    <col min="15883" max="15883" width="12" style="512" customWidth="1"/>
    <col min="15884" max="15884" width="10.453125" style="512" customWidth="1"/>
    <col min="15885" max="15885" width="10.6328125" style="512" customWidth="1"/>
    <col min="15886" max="15886" width="10.36328125" style="512" customWidth="1"/>
    <col min="15887" max="16131" width="9.08984375" style="512"/>
    <col min="16132" max="16132" width="14.90625" style="512" customWidth="1"/>
    <col min="16133" max="16133" width="14.08984375" style="512" customWidth="1"/>
    <col min="16134" max="16134" width="14.36328125" style="512" customWidth="1"/>
    <col min="16135" max="16135" width="14.54296875" style="512" customWidth="1"/>
    <col min="16136" max="16136" width="11.54296875" style="512" customWidth="1"/>
    <col min="16137" max="16137" width="14.54296875" style="512" customWidth="1"/>
    <col min="16138" max="16138" width="12.36328125" style="512" customWidth="1"/>
    <col min="16139" max="16139" width="12" style="512" customWidth="1"/>
    <col min="16140" max="16140" width="10.453125" style="512" customWidth="1"/>
    <col min="16141" max="16141" width="10.6328125" style="512" customWidth="1"/>
    <col min="16142" max="16142" width="10.36328125" style="512" customWidth="1"/>
    <col min="16143" max="16384" width="9.08984375" style="512"/>
  </cols>
  <sheetData>
    <row r="1" spans="1:13" s="507" customFormat="1" ht="38.4" customHeight="1" x14ac:dyDescent="0.5">
      <c r="A1" s="751" t="s">
        <v>322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</row>
    <row r="2" spans="1:13" s="508" customFormat="1" ht="23.4" customHeight="1" x14ac:dyDescent="0.4">
      <c r="A2" s="752" t="s">
        <v>372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</row>
    <row r="3" spans="1:13" ht="18" thickBot="1" x14ac:dyDescent="0.4">
      <c r="E3" s="510"/>
      <c r="F3" s="511"/>
      <c r="G3" s="510"/>
      <c r="H3" s="510"/>
      <c r="I3" s="510"/>
      <c r="J3" s="510"/>
    </row>
    <row r="4" spans="1:13" s="514" customFormat="1" ht="26.25" customHeight="1" thickBot="1" x14ac:dyDescent="0.4">
      <c r="A4" s="513"/>
      <c r="B4" s="700"/>
      <c r="C4" s="700"/>
      <c r="D4" s="700"/>
      <c r="E4" s="753" t="s">
        <v>298</v>
      </c>
      <c r="F4" s="753"/>
      <c r="G4" s="753"/>
      <c r="H4" s="754"/>
      <c r="I4" s="755" t="s">
        <v>323</v>
      </c>
      <c r="J4" s="756"/>
      <c r="K4" s="757"/>
    </row>
    <row r="5" spans="1:13" s="521" customFormat="1" ht="35" customHeight="1" x14ac:dyDescent="0.35">
      <c r="A5" s="758" t="s">
        <v>299</v>
      </c>
      <c r="B5" s="701" t="s">
        <v>104</v>
      </c>
      <c r="C5" s="701" t="s">
        <v>369</v>
      </c>
      <c r="D5" s="701" t="s">
        <v>370</v>
      </c>
      <c r="E5" s="515" t="s">
        <v>371</v>
      </c>
      <c r="F5" s="516" t="s">
        <v>300</v>
      </c>
      <c r="G5" s="517" t="s">
        <v>301</v>
      </c>
      <c r="H5" s="760" t="s">
        <v>60</v>
      </c>
      <c r="I5" s="518"/>
      <c r="J5" s="519"/>
      <c r="K5" s="520"/>
    </row>
    <row r="6" spans="1:13" s="507" customFormat="1" ht="26.25" customHeight="1" thickBot="1" x14ac:dyDescent="0.4">
      <c r="A6" s="759"/>
      <c r="B6" s="717" t="s">
        <v>368</v>
      </c>
      <c r="C6" s="716" t="s">
        <v>368</v>
      </c>
      <c r="D6" s="704" t="s">
        <v>368</v>
      </c>
      <c r="E6" s="705" t="s">
        <v>302</v>
      </c>
      <c r="F6" s="522" t="s">
        <v>303</v>
      </c>
      <c r="G6" s="523" t="s">
        <v>304</v>
      </c>
      <c r="H6" s="761"/>
      <c r="I6" s="524" t="s">
        <v>324</v>
      </c>
      <c r="J6" s="525" t="s">
        <v>325</v>
      </c>
      <c r="K6" s="526" t="s">
        <v>326</v>
      </c>
      <c r="L6" s="521"/>
      <c r="M6" s="521"/>
    </row>
    <row r="7" spans="1:13" s="514" customFormat="1" ht="29.25" customHeight="1" x14ac:dyDescent="0.35">
      <c r="A7" s="712" t="s">
        <v>311</v>
      </c>
      <c r="B7" s="718"/>
      <c r="C7" s="721"/>
      <c r="D7" s="721"/>
      <c r="E7" s="703"/>
      <c r="F7" s="528"/>
      <c r="G7" s="529"/>
      <c r="H7" s="530"/>
      <c r="I7" s="531" t="e">
        <f>+E7/G7</f>
        <v>#DIV/0!</v>
      </c>
      <c r="J7" s="532" t="e">
        <f>+'[8]KWhSold-PCEkWh'!H10/G7</f>
        <v>#DIV/0!</v>
      </c>
      <c r="K7" s="533" t="e">
        <f>((E7-F7)-'KWhSold-PCEkWh'!H10)/'KWhGener-FuelInfo'!E7</f>
        <v>#DIV/0!</v>
      </c>
    </row>
    <row r="8" spans="1:13" s="514" customFormat="1" ht="29.25" customHeight="1" x14ac:dyDescent="0.35">
      <c r="A8" s="713" t="s">
        <v>312</v>
      </c>
      <c r="B8" s="718"/>
      <c r="C8" s="718"/>
      <c r="D8" s="718"/>
      <c r="E8" s="723"/>
      <c r="F8" s="536"/>
      <c r="G8" s="536"/>
      <c r="H8" s="537"/>
      <c r="I8" s="538" t="e">
        <f t="shared" ref="I8:I18" si="0">+E8/G8</f>
        <v>#DIV/0!</v>
      </c>
      <c r="J8" s="539" t="e">
        <f>+'[8]KWhSold-PCEkWh'!H11/G8</f>
        <v>#DIV/0!</v>
      </c>
      <c r="K8" s="540" t="e">
        <f>((E8-F8)-'KWhSold-PCEkWh'!H11)/'KWhGener-FuelInfo'!E8</f>
        <v>#DIV/0!</v>
      </c>
    </row>
    <row r="9" spans="1:13" s="514" customFormat="1" ht="29.25" customHeight="1" x14ac:dyDescent="0.35">
      <c r="A9" s="713" t="s">
        <v>313</v>
      </c>
      <c r="B9" s="718"/>
      <c r="C9" s="718"/>
      <c r="D9" s="718"/>
      <c r="E9" s="535"/>
      <c r="F9" s="536"/>
      <c r="G9" s="536"/>
      <c r="H9" s="537"/>
      <c r="I9" s="538" t="e">
        <f t="shared" si="0"/>
        <v>#DIV/0!</v>
      </c>
      <c r="J9" s="539" t="e">
        <f>+'[8]KWhSold-PCEkWh'!H12/G9</f>
        <v>#DIV/0!</v>
      </c>
      <c r="K9" s="540" t="e">
        <f>((E9-F9)-'KWhSold-PCEkWh'!H12)/'KWhGener-FuelInfo'!E9</f>
        <v>#DIV/0!</v>
      </c>
    </row>
    <row r="10" spans="1:13" s="514" customFormat="1" ht="29.25" customHeight="1" x14ac:dyDescent="0.35">
      <c r="A10" s="714" t="s">
        <v>314</v>
      </c>
      <c r="B10" s="719"/>
      <c r="C10" s="719"/>
      <c r="D10" s="719"/>
      <c r="E10" s="535"/>
      <c r="F10" s="536"/>
      <c r="G10" s="536"/>
      <c r="H10" s="537"/>
      <c r="I10" s="538" t="e">
        <f t="shared" si="0"/>
        <v>#DIV/0!</v>
      </c>
      <c r="J10" s="539" t="e">
        <f>+'[8]KWhSold-PCEkWh'!H13/G10</f>
        <v>#DIV/0!</v>
      </c>
      <c r="K10" s="540" t="e">
        <f>((E10-F10)-'KWhSold-PCEkWh'!H13)/'KWhGener-FuelInfo'!E10</f>
        <v>#DIV/0!</v>
      </c>
    </row>
    <row r="11" spans="1:13" s="514" customFormat="1" ht="29.25" customHeight="1" x14ac:dyDescent="0.35">
      <c r="A11" s="713" t="s">
        <v>315</v>
      </c>
      <c r="B11" s="718"/>
      <c r="C11" s="718"/>
      <c r="D11" s="718"/>
      <c r="E11" s="535"/>
      <c r="F11" s="541"/>
      <c r="G11" s="541"/>
      <c r="H11" s="542"/>
      <c r="I11" s="538" t="e">
        <f t="shared" si="0"/>
        <v>#DIV/0!</v>
      </c>
      <c r="J11" s="539" t="e">
        <f>+'[8]KWhSold-PCEkWh'!H14/G11</f>
        <v>#DIV/0!</v>
      </c>
      <c r="K11" s="540" t="e">
        <f>((E11-F11)-'KWhSold-PCEkWh'!H14)/'KWhGener-FuelInfo'!E11</f>
        <v>#DIV/0!</v>
      </c>
    </row>
    <row r="12" spans="1:13" s="514" customFormat="1" ht="29.25" customHeight="1" x14ac:dyDescent="0.35">
      <c r="A12" s="713" t="s">
        <v>316</v>
      </c>
      <c r="B12" s="718"/>
      <c r="C12" s="718"/>
      <c r="D12" s="718"/>
      <c r="E12" s="535"/>
      <c r="F12" s="541"/>
      <c r="G12" s="541"/>
      <c r="H12" s="542"/>
      <c r="I12" s="538" t="e">
        <f t="shared" si="0"/>
        <v>#DIV/0!</v>
      </c>
      <c r="J12" s="539" t="e">
        <f>+'[8]KWhSold-PCEkWh'!H15/G12</f>
        <v>#DIV/0!</v>
      </c>
      <c r="K12" s="540" t="e">
        <f>((E12-F12)-'KWhSold-PCEkWh'!H15)/'KWhGener-FuelInfo'!E12</f>
        <v>#DIV/0!</v>
      </c>
    </row>
    <row r="13" spans="1:13" s="514" customFormat="1" ht="29.25" customHeight="1" x14ac:dyDescent="0.35">
      <c r="A13" s="713" t="s">
        <v>305</v>
      </c>
      <c r="B13" s="718"/>
      <c r="C13" s="718"/>
      <c r="D13" s="718"/>
      <c r="E13" s="535"/>
      <c r="F13" s="541"/>
      <c r="G13" s="541"/>
      <c r="H13" s="542"/>
      <c r="I13" s="538" t="e">
        <f t="shared" si="0"/>
        <v>#DIV/0!</v>
      </c>
      <c r="J13" s="539" t="e">
        <f>+'[8]KWhSold-PCEkWh'!H16/G13</f>
        <v>#DIV/0!</v>
      </c>
      <c r="K13" s="540" t="e">
        <f>((E13-F13)-'KWhSold-PCEkWh'!H16)/'KWhGener-FuelInfo'!E13</f>
        <v>#DIV/0!</v>
      </c>
    </row>
    <row r="14" spans="1:13" s="514" customFormat="1" ht="29.25" customHeight="1" x14ac:dyDescent="0.35">
      <c r="A14" s="713" t="s">
        <v>306</v>
      </c>
      <c r="B14" s="718"/>
      <c r="C14" s="718"/>
      <c r="D14" s="718"/>
      <c r="E14" s="535"/>
      <c r="F14" s="541"/>
      <c r="G14" s="541"/>
      <c r="H14" s="542"/>
      <c r="I14" s="538" t="e">
        <f t="shared" si="0"/>
        <v>#DIV/0!</v>
      </c>
      <c r="J14" s="539" t="e">
        <f>+'[8]KWhSold-PCEkWh'!H17/G14</f>
        <v>#DIV/0!</v>
      </c>
      <c r="K14" s="540" t="e">
        <f>((E14-F14)-'KWhSold-PCEkWh'!H17)/'KWhGener-FuelInfo'!E14</f>
        <v>#DIV/0!</v>
      </c>
    </row>
    <row r="15" spans="1:13" s="514" customFormat="1" ht="29.25" customHeight="1" x14ac:dyDescent="0.35">
      <c r="A15" s="713" t="s">
        <v>307</v>
      </c>
      <c r="B15" s="718"/>
      <c r="C15" s="718"/>
      <c r="D15" s="718"/>
      <c r="E15" s="535"/>
      <c r="F15" s="541"/>
      <c r="G15" s="541"/>
      <c r="H15" s="542"/>
      <c r="I15" s="538" t="e">
        <f t="shared" si="0"/>
        <v>#DIV/0!</v>
      </c>
      <c r="J15" s="539" t="e">
        <f>+'[8]KWhSold-PCEkWh'!H18/G15</f>
        <v>#DIV/0!</v>
      </c>
      <c r="K15" s="540" t="e">
        <f>((E15-F15)-'KWhSold-PCEkWh'!H18)/'KWhGener-FuelInfo'!E15</f>
        <v>#DIV/0!</v>
      </c>
    </row>
    <row r="16" spans="1:13" s="514" customFormat="1" ht="29.25" customHeight="1" x14ac:dyDescent="0.35">
      <c r="A16" s="712" t="s">
        <v>308</v>
      </c>
      <c r="B16" s="718"/>
      <c r="C16" s="718"/>
      <c r="D16" s="718"/>
      <c r="E16" s="535"/>
      <c r="F16" s="541"/>
      <c r="G16" s="543"/>
      <c r="H16" s="542"/>
      <c r="I16" s="544" t="e">
        <f t="shared" si="0"/>
        <v>#DIV/0!</v>
      </c>
      <c r="J16" s="545" t="e">
        <f>+'[8]KWhSold-PCEkWh'!H19/G16</f>
        <v>#DIV/0!</v>
      </c>
      <c r="K16" s="540" t="e">
        <f>((E16-F16)-'KWhSold-PCEkWh'!H19)/'KWhGener-FuelInfo'!E16</f>
        <v>#DIV/0!</v>
      </c>
    </row>
    <row r="17" spans="1:11" s="514" customFormat="1" ht="29.25" customHeight="1" x14ac:dyDescent="0.35">
      <c r="A17" s="713" t="s">
        <v>309</v>
      </c>
      <c r="B17" s="718"/>
      <c r="C17" s="718"/>
      <c r="D17" s="718"/>
      <c r="E17" s="535"/>
      <c r="F17" s="546"/>
      <c r="G17" s="547"/>
      <c r="H17" s="548"/>
      <c r="I17" s="538" t="e">
        <f t="shared" si="0"/>
        <v>#DIV/0!</v>
      </c>
      <c r="J17" s="539" t="e">
        <f>+'[8]KWhSold-PCEkWh'!H20/G17</f>
        <v>#DIV/0!</v>
      </c>
      <c r="K17" s="540" t="e">
        <f>((E17-F17)-'KWhSold-PCEkWh'!H20)/'KWhGener-FuelInfo'!E17</f>
        <v>#DIV/0!</v>
      </c>
    </row>
    <row r="18" spans="1:11" s="514" customFormat="1" ht="29.25" customHeight="1" thickBot="1" x14ac:dyDescent="0.4">
      <c r="A18" s="715" t="s">
        <v>310</v>
      </c>
      <c r="B18" s="720"/>
      <c r="C18" s="722"/>
      <c r="D18" s="722"/>
      <c r="E18" s="709"/>
      <c r="F18" s="710"/>
      <c r="G18" s="710"/>
      <c r="H18" s="711"/>
      <c r="I18" s="538" t="e">
        <f t="shared" si="0"/>
        <v>#DIV/0!</v>
      </c>
      <c r="J18" s="539" t="e">
        <f>+'[8]KWhSold-PCEkWh'!H21/G18</f>
        <v>#DIV/0!</v>
      </c>
      <c r="K18" s="540" t="e">
        <f>((E18-F18)-'KWhSold-PCEkWh'!H21)/'KWhGener-FuelInfo'!E18</f>
        <v>#DIV/0!</v>
      </c>
    </row>
    <row r="19" spans="1:11" s="507" customFormat="1" ht="29.25" customHeight="1" thickBot="1" x14ac:dyDescent="0.4">
      <c r="A19" s="549" t="s">
        <v>41</v>
      </c>
      <c r="B19" s="702"/>
      <c r="C19" s="702"/>
      <c r="D19" s="702"/>
      <c r="E19" s="706">
        <f>SUM(E7:E18)</f>
        <v>0</v>
      </c>
      <c r="F19" s="707">
        <f>SUM(F7:F18)</f>
        <v>0</v>
      </c>
      <c r="G19" s="707">
        <f>SUM(G7:G18)</f>
        <v>0</v>
      </c>
      <c r="H19" s="708"/>
      <c r="I19" s="550" t="e">
        <f>AVERAGE(I7:I11)</f>
        <v>#DIV/0!</v>
      </c>
      <c r="J19" s="551" t="e">
        <f t="shared" ref="J19:K19" si="1">AVERAGE(J7:J11)</f>
        <v>#DIV/0!</v>
      </c>
      <c r="K19" s="552" t="e">
        <f t="shared" si="1"/>
        <v>#DIV/0!</v>
      </c>
    </row>
    <row r="20" spans="1:11" s="514" customFormat="1" ht="15.5" x14ac:dyDescent="0.35">
      <c r="A20" s="509"/>
      <c r="B20" s="509"/>
      <c r="C20" s="509"/>
      <c r="D20" s="509"/>
      <c r="E20" s="509"/>
      <c r="F20" s="553"/>
      <c r="G20" s="509"/>
      <c r="H20" s="509"/>
      <c r="I20" s="509"/>
      <c r="J20" s="509"/>
      <c r="K20" s="509"/>
    </row>
    <row r="21" spans="1:11" s="514" customFormat="1" ht="15.5" x14ac:dyDescent="0.35">
      <c r="A21" s="509"/>
      <c r="B21" s="509"/>
      <c r="C21" s="509"/>
      <c r="D21" s="509"/>
      <c r="E21" s="509"/>
      <c r="F21" s="553"/>
      <c r="G21" s="509"/>
      <c r="H21" s="509"/>
      <c r="I21" s="554"/>
      <c r="J21" s="553"/>
      <c r="K21" s="555"/>
    </row>
    <row r="22" spans="1:11" s="514" customFormat="1" ht="15.5" x14ac:dyDescent="0.35">
      <c r="A22" s="509"/>
      <c r="B22" s="509"/>
      <c r="C22" s="509"/>
      <c r="D22" s="509"/>
      <c r="E22" s="509"/>
      <c r="F22" s="553"/>
      <c r="G22" s="509"/>
      <c r="H22" s="509"/>
      <c r="I22" s="554"/>
    </row>
    <row r="23" spans="1:11" s="514" customFormat="1" ht="29.25" customHeight="1" x14ac:dyDescent="0.35">
      <c r="A23" s="509"/>
      <c r="B23" s="509"/>
      <c r="C23" s="509"/>
      <c r="D23" s="509"/>
      <c r="E23" s="509"/>
      <c r="F23" s="553"/>
      <c r="G23" s="509"/>
      <c r="H23" s="509"/>
      <c r="I23" s="554"/>
    </row>
    <row r="24" spans="1:11" ht="29.25" customHeight="1" x14ac:dyDescent="0.35"/>
  </sheetData>
  <mergeCells count="6">
    <mergeCell ref="A1:K1"/>
    <mergeCell ref="A2:K2"/>
    <mergeCell ref="E4:H4"/>
    <mergeCell ref="I4:K4"/>
    <mergeCell ref="A5:A6"/>
    <mergeCell ref="H5:H6"/>
  </mergeCells>
  <printOptions horizontalCentered="1"/>
  <pageMargins left="0.25" right="0.25" top="0.42" bottom="0.52" header="0.83" footer="0.5"/>
  <pageSetup scale="76" orientation="landscape" r:id="rId1"/>
  <headerFooter alignWithMargins="0"/>
  <rowBreaks count="1" manualBreakCount="1">
    <brk id="2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B26B-CBCA-498F-A0A3-DD2728811648}">
  <sheetPr>
    <tabColor rgb="FF00B0F0"/>
    <pageSetUpPr fitToPage="1"/>
  </sheetPr>
  <dimension ref="A4:Q68"/>
  <sheetViews>
    <sheetView zoomScale="50" zoomScaleNormal="50" zoomScaleSheetLayoutView="86" workbookViewId="0">
      <selection activeCell="T12" sqref="T12"/>
    </sheetView>
  </sheetViews>
  <sheetFormatPr defaultColWidth="9.08984375" defaultRowHeight="17.5" x14ac:dyDescent="0.35"/>
  <cols>
    <col min="1" max="1" width="11.90625" style="509" customWidth="1"/>
    <col min="2" max="3" width="12.90625" style="509" customWidth="1"/>
    <col min="4" max="4" width="14.54296875" style="509" customWidth="1"/>
    <col min="5" max="6" width="11.90625" style="509" customWidth="1"/>
    <col min="7" max="7" width="13.6328125" style="509" customWidth="1"/>
    <col min="8" max="8" width="13" style="509" customWidth="1"/>
    <col min="9" max="9" width="12.6328125" style="509" customWidth="1"/>
    <col min="10" max="11" width="13.08984375" style="509" customWidth="1"/>
    <col min="12" max="12" width="14.36328125" style="509" customWidth="1"/>
    <col min="13" max="13" width="13.6328125" style="509" customWidth="1"/>
    <col min="14" max="14" width="12.90625" style="509" customWidth="1"/>
    <col min="15" max="256" width="9.08984375" style="512"/>
    <col min="257" max="257" width="11.90625" style="512" customWidth="1"/>
    <col min="258" max="259" width="12.90625" style="512" customWidth="1"/>
    <col min="260" max="260" width="14.54296875" style="512" customWidth="1"/>
    <col min="261" max="262" width="11.90625" style="512" customWidth="1"/>
    <col min="263" max="263" width="13.6328125" style="512" customWidth="1"/>
    <col min="264" max="264" width="13" style="512" customWidth="1"/>
    <col min="265" max="265" width="12.6328125" style="512" customWidth="1"/>
    <col min="266" max="267" width="13.08984375" style="512" customWidth="1"/>
    <col min="268" max="268" width="12.36328125" style="512" customWidth="1"/>
    <col min="269" max="269" width="13.6328125" style="512" customWidth="1"/>
    <col min="270" max="270" width="12.90625" style="512" customWidth="1"/>
    <col min="271" max="512" width="9.08984375" style="512"/>
    <col min="513" max="513" width="11.90625" style="512" customWidth="1"/>
    <col min="514" max="515" width="12.90625" style="512" customWidth="1"/>
    <col min="516" max="516" width="14.54296875" style="512" customWidth="1"/>
    <col min="517" max="518" width="11.90625" style="512" customWidth="1"/>
    <col min="519" max="519" width="13.6328125" style="512" customWidth="1"/>
    <col min="520" max="520" width="13" style="512" customWidth="1"/>
    <col min="521" max="521" width="12.6328125" style="512" customWidth="1"/>
    <col min="522" max="523" width="13.08984375" style="512" customWidth="1"/>
    <col min="524" max="524" width="12.36328125" style="512" customWidth="1"/>
    <col min="525" max="525" width="13.6328125" style="512" customWidth="1"/>
    <col min="526" max="526" width="12.90625" style="512" customWidth="1"/>
    <col min="527" max="768" width="9.08984375" style="512"/>
    <col min="769" max="769" width="11.90625" style="512" customWidth="1"/>
    <col min="770" max="771" width="12.90625" style="512" customWidth="1"/>
    <col min="772" max="772" width="14.54296875" style="512" customWidth="1"/>
    <col min="773" max="774" width="11.90625" style="512" customWidth="1"/>
    <col min="775" max="775" width="13.6328125" style="512" customWidth="1"/>
    <col min="776" max="776" width="13" style="512" customWidth="1"/>
    <col min="777" max="777" width="12.6328125" style="512" customWidth="1"/>
    <col min="778" max="779" width="13.08984375" style="512" customWidth="1"/>
    <col min="780" max="780" width="12.36328125" style="512" customWidth="1"/>
    <col min="781" max="781" width="13.6328125" style="512" customWidth="1"/>
    <col min="782" max="782" width="12.90625" style="512" customWidth="1"/>
    <col min="783" max="1024" width="9.08984375" style="512"/>
    <col min="1025" max="1025" width="11.90625" style="512" customWidth="1"/>
    <col min="1026" max="1027" width="12.90625" style="512" customWidth="1"/>
    <col min="1028" max="1028" width="14.54296875" style="512" customWidth="1"/>
    <col min="1029" max="1030" width="11.90625" style="512" customWidth="1"/>
    <col min="1031" max="1031" width="13.6328125" style="512" customWidth="1"/>
    <col min="1032" max="1032" width="13" style="512" customWidth="1"/>
    <col min="1033" max="1033" width="12.6328125" style="512" customWidth="1"/>
    <col min="1034" max="1035" width="13.08984375" style="512" customWidth="1"/>
    <col min="1036" max="1036" width="12.36328125" style="512" customWidth="1"/>
    <col min="1037" max="1037" width="13.6328125" style="512" customWidth="1"/>
    <col min="1038" max="1038" width="12.90625" style="512" customWidth="1"/>
    <col min="1039" max="1280" width="9.08984375" style="512"/>
    <col min="1281" max="1281" width="11.90625" style="512" customWidth="1"/>
    <col min="1282" max="1283" width="12.90625" style="512" customWidth="1"/>
    <col min="1284" max="1284" width="14.54296875" style="512" customWidth="1"/>
    <col min="1285" max="1286" width="11.90625" style="512" customWidth="1"/>
    <col min="1287" max="1287" width="13.6328125" style="512" customWidth="1"/>
    <col min="1288" max="1288" width="13" style="512" customWidth="1"/>
    <col min="1289" max="1289" width="12.6328125" style="512" customWidth="1"/>
    <col min="1290" max="1291" width="13.08984375" style="512" customWidth="1"/>
    <col min="1292" max="1292" width="12.36328125" style="512" customWidth="1"/>
    <col min="1293" max="1293" width="13.6328125" style="512" customWidth="1"/>
    <col min="1294" max="1294" width="12.90625" style="512" customWidth="1"/>
    <col min="1295" max="1536" width="9.08984375" style="512"/>
    <col min="1537" max="1537" width="11.90625" style="512" customWidth="1"/>
    <col min="1538" max="1539" width="12.90625" style="512" customWidth="1"/>
    <col min="1540" max="1540" width="14.54296875" style="512" customWidth="1"/>
    <col min="1541" max="1542" width="11.90625" style="512" customWidth="1"/>
    <col min="1543" max="1543" width="13.6328125" style="512" customWidth="1"/>
    <col min="1544" max="1544" width="13" style="512" customWidth="1"/>
    <col min="1545" max="1545" width="12.6328125" style="512" customWidth="1"/>
    <col min="1546" max="1547" width="13.08984375" style="512" customWidth="1"/>
    <col min="1548" max="1548" width="12.36328125" style="512" customWidth="1"/>
    <col min="1549" max="1549" width="13.6328125" style="512" customWidth="1"/>
    <col min="1550" max="1550" width="12.90625" style="512" customWidth="1"/>
    <col min="1551" max="1792" width="9.08984375" style="512"/>
    <col min="1793" max="1793" width="11.90625" style="512" customWidth="1"/>
    <col min="1794" max="1795" width="12.90625" style="512" customWidth="1"/>
    <col min="1796" max="1796" width="14.54296875" style="512" customWidth="1"/>
    <col min="1797" max="1798" width="11.90625" style="512" customWidth="1"/>
    <col min="1799" max="1799" width="13.6328125" style="512" customWidth="1"/>
    <col min="1800" max="1800" width="13" style="512" customWidth="1"/>
    <col min="1801" max="1801" width="12.6328125" style="512" customWidth="1"/>
    <col min="1802" max="1803" width="13.08984375" style="512" customWidth="1"/>
    <col min="1804" max="1804" width="12.36328125" style="512" customWidth="1"/>
    <col min="1805" max="1805" width="13.6328125" style="512" customWidth="1"/>
    <col min="1806" max="1806" width="12.90625" style="512" customWidth="1"/>
    <col min="1807" max="2048" width="9.08984375" style="512"/>
    <col min="2049" max="2049" width="11.90625" style="512" customWidth="1"/>
    <col min="2050" max="2051" width="12.90625" style="512" customWidth="1"/>
    <col min="2052" max="2052" width="14.54296875" style="512" customWidth="1"/>
    <col min="2053" max="2054" width="11.90625" style="512" customWidth="1"/>
    <col min="2055" max="2055" width="13.6328125" style="512" customWidth="1"/>
    <col min="2056" max="2056" width="13" style="512" customWidth="1"/>
    <col min="2057" max="2057" width="12.6328125" style="512" customWidth="1"/>
    <col min="2058" max="2059" width="13.08984375" style="512" customWidth="1"/>
    <col min="2060" max="2060" width="12.36328125" style="512" customWidth="1"/>
    <col min="2061" max="2061" width="13.6328125" style="512" customWidth="1"/>
    <col min="2062" max="2062" width="12.90625" style="512" customWidth="1"/>
    <col min="2063" max="2304" width="9.08984375" style="512"/>
    <col min="2305" max="2305" width="11.90625" style="512" customWidth="1"/>
    <col min="2306" max="2307" width="12.90625" style="512" customWidth="1"/>
    <col min="2308" max="2308" width="14.54296875" style="512" customWidth="1"/>
    <col min="2309" max="2310" width="11.90625" style="512" customWidth="1"/>
    <col min="2311" max="2311" width="13.6328125" style="512" customWidth="1"/>
    <col min="2312" max="2312" width="13" style="512" customWidth="1"/>
    <col min="2313" max="2313" width="12.6328125" style="512" customWidth="1"/>
    <col min="2314" max="2315" width="13.08984375" style="512" customWidth="1"/>
    <col min="2316" max="2316" width="12.36328125" style="512" customWidth="1"/>
    <col min="2317" max="2317" width="13.6328125" style="512" customWidth="1"/>
    <col min="2318" max="2318" width="12.90625" style="512" customWidth="1"/>
    <col min="2319" max="2560" width="9.08984375" style="512"/>
    <col min="2561" max="2561" width="11.90625" style="512" customWidth="1"/>
    <col min="2562" max="2563" width="12.90625" style="512" customWidth="1"/>
    <col min="2564" max="2564" width="14.54296875" style="512" customWidth="1"/>
    <col min="2565" max="2566" width="11.90625" style="512" customWidth="1"/>
    <col min="2567" max="2567" width="13.6328125" style="512" customWidth="1"/>
    <col min="2568" max="2568" width="13" style="512" customWidth="1"/>
    <col min="2569" max="2569" width="12.6328125" style="512" customWidth="1"/>
    <col min="2570" max="2571" width="13.08984375" style="512" customWidth="1"/>
    <col min="2572" max="2572" width="12.36328125" style="512" customWidth="1"/>
    <col min="2573" max="2573" width="13.6328125" style="512" customWidth="1"/>
    <col min="2574" max="2574" width="12.90625" style="512" customWidth="1"/>
    <col min="2575" max="2816" width="9.08984375" style="512"/>
    <col min="2817" max="2817" width="11.90625" style="512" customWidth="1"/>
    <col min="2818" max="2819" width="12.90625" style="512" customWidth="1"/>
    <col min="2820" max="2820" width="14.54296875" style="512" customWidth="1"/>
    <col min="2821" max="2822" width="11.90625" style="512" customWidth="1"/>
    <col min="2823" max="2823" width="13.6328125" style="512" customWidth="1"/>
    <col min="2824" max="2824" width="13" style="512" customWidth="1"/>
    <col min="2825" max="2825" width="12.6328125" style="512" customWidth="1"/>
    <col min="2826" max="2827" width="13.08984375" style="512" customWidth="1"/>
    <col min="2828" max="2828" width="12.36328125" style="512" customWidth="1"/>
    <col min="2829" max="2829" width="13.6328125" style="512" customWidth="1"/>
    <col min="2830" max="2830" width="12.90625" style="512" customWidth="1"/>
    <col min="2831" max="3072" width="9.08984375" style="512"/>
    <col min="3073" max="3073" width="11.90625" style="512" customWidth="1"/>
    <col min="3074" max="3075" width="12.90625" style="512" customWidth="1"/>
    <col min="3076" max="3076" width="14.54296875" style="512" customWidth="1"/>
    <col min="3077" max="3078" width="11.90625" style="512" customWidth="1"/>
    <col min="3079" max="3079" width="13.6328125" style="512" customWidth="1"/>
    <col min="3080" max="3080" width="13" style="512" customWidth="1"/>
    <col min="3081" max="3081" width="12.6328125" style="512" customWidth="1"/>
    <col min="3082" max="3083" width="13.08984375" style="512" customWidth="1"/>
    <col min="3084" max="3084" width="12.36328125" style="512" customWidth="1"/>
    <col min="3085" max="3085" width="13.6328125" style="512" customWidth="1"/>
    <col min="3086" max="3086" width="12.90625" style="512" customWidth="1"/>
    <col min="3087" max="3328" width="9.08984375" style="512"/>
    <col min="3329" max="3329" width="11.90625" style="512" customWidth="1"/>
    <col min="3330" max="3331" width="12.90625" style="512" customWidth="1"/>
    <col min="3332" max="3332" width="14.54296875" style="512" customWidth="1"/>
    <col min="3333" max="3334" width="11.90625" style="512" customWidth="1"/>
    <col min="3335" max="3335" width="13.6328125" style="512" customWidth="1"/>
    <col min="3336" max="3336" width="13" style="512" customWidth="1"/>
    <col min="3337" max="3337" width="12.6328125" style="512" customWidth="1"/>
    <col min="3338" max="3339" width="13.08984375" style="512" customWidth="1"/>
    <col min="3340" max="3340" width="12.36328125" style="512" customWidth="1"/>
    <col min="3341" max="3341" width="13.6328125" style="512" customWidth="1"/>
    <col min="3342" max="3342" width="12.90625" style="512" customWidth="1"/>
    <col min="3343" max="3584" width="9.08984375" style="512"/>
    <col min="3585" max="3585" width="11.90625" style="512" customWidth="1"/>
    <col min="3586" max="3587" width="12.90625" style="512" customWidth="1"/>
    <col min="3588" max="3588" width="14.54296875" style="512" customWidth="1"/>
    <col min="3589" max="3590" width="11.90625" style="512" customWidth="1"/>
    <col min="3591" max="3591" width="13.6328125" style="512" customWidth="1"/>
    <col min="3592" max="3592" width="13" style="512" customWidth="1"/>
    <col min="3593" max="3593" width="12.6328125" style="512" customWidth="1"/>
    <col min="3594" max="3595" width="13.08984375" style="512" customWidth="1"/>
    <col min="3596" max="3596" width="12.36328125" style="512" customWidth="1"/>
    <col min="3597" max="3597" width="13.6328125" style="512" customWidth="1"/>
    <col min="3598" max="3598" width="12.90625" style="512" customWidth="1"/>
    <col min="3599" max="3840" width="9.08984375" style="512"/>
    <col min="3841" max="3841" width="11.90625" style="512" customWidth="1"/>
    <col min="3842" max="3843" width="12.90625" style="512" customWidth="1"/>
    <col min="3844" max="3844" width="14.54296875" style="512" customWidth="1"/>
    <col min="3845" max="3846" width="11.90625" style="512" customWidth="1"/>
    <col min="3847" max="3847" width="13.6328125" style="512" customWidth="1"/>
    <col min="3848" max="3848" width="13" style="512" customWidth="1"/>
    <col min="3849" max="3849" width="12.6328125" style="512" customWidth="1"/>
    <col min="3850" max="3851" width="13.08984375" style="512" customWidth="1"/>
    <col min="3852" max="3852" width="12.36328125" style="512" customWidth="1"/>
    <col min="3853" max="3853" width="13.6328125" style="512" customWidth="1"/>
    <col min="3854" max="3854" width="12.90625" style="512" customWidth="1"/>
    <col min="3855" max="4096" width="9.08984375" style="512"/>
    <col min="4097" max="4097" width="11.90625" style="512" customWidth="1"/>
    <col min="4098" max="4099" width="12.90625" style="512" customWidth="1"/>
    <col min="4100" max="4100" width="14.54296875" style="512" customWidth="1"/>
    <col min="4101" max="4102" width="11.90625" style="512" customWidth="1"/>
    <col min="4103" max="4103" width="13.6328125" style="512" customWidth="1"/>
    <col min="4104" max="4104" width="13" style="512" customWidth="1"/>
    <col min="4105" max="4105" width="12.6328125" style="512" customWidth="1"/>
    <col min="4106" max="4107" width="13.08984375" style="512" customWidth="1"/>
    <col min="4108" max="4108" width="12.36328125" style="512" customWidth="1"/>
    <col min="4109" max="4109" width="13.6328125" style="512" customWidth="1"/>
    <col min="4110" max="4110" width="12.90625" style="512" customWidth="1"/>
    <col min="4111" max="4352" width="9.08984375" style="512"/>
    <col min="4353" max="4353" width="11.90625" style="512" customWidth="1"/>
    <col min="4354" max="4355" width="12.90625" style="512" customWidth="1"/>
    <col min="4356" max="4356" width="14.54296875" style="512" customWidth="1"/>
    <col min="4357" max="4358" width="11.90625" style="512" customWidth="1"/>
    <col min="4359" max="4359" width="13.6328125" style="512" customWidth="1"/>
    <col min="4360" max="4360" width="13" style="512" customWidth="1"/>
    <col min="4361" max="4361" width="12.6328125" style="512" customWidth="1"/>
    <col min="4362" max="4363" width="13.08984375" style="512" customWidth="1"/>
    <col min="4364" max="4364" width="12.36328125" style="512" customWidth="1"/>
    <col min="4365" max="4365" width="13.6328125" style="512" customWidth="1"/>
    <col min="4366" max="4366" width="12.90625" style="512" customWidth="1"/>
    <col min="4367" max="4608" width="9.08984375" style="512"/>
    <col min="4609" max="4609" width="11.90625" style="512" customWidth="1"/>
    <col min="4610" max="4611" width="12.90625" style="512" customWidth="1"/>
    <col min="4612" max="4612" width="14.54296875" style="512" customWidth="1"/>
    <col min="4613" max="4614" width="11.90625" style="512" customWidth="1"/>
    <col min="4615" max="4615" width="13.6328125" style="512" customWidth="1"/>
    <col min="4616" max="4616" width="13" style="512" customWidth="1"/>
    <col min="4617" max="4617" width="12.6328125" style="512" customWidth="1"/>
    <col min="4618" max="4619" width="13.08984375" style="512" customWidth="1"/>
    <col min="4620" max="4620" width="12.36328125" style="512" customWidth="1"/>
    <col min="4621" max="4621" width="13.6328125" style="512" customWidth="1"/>
    <col min="4622" max="4622" width="12.90625" style="512" customWidth="1"/>
    <col min="4623" max="4864" width="9.08984375" style="512"/>
    <col min="4865" max="4865" width="11.90625" style="512" customWidth="1"/>
    <col min="4866" max="4867" width="12.90625" style="512" customWidth="1"/>
    <col min="4868" max="4868" width="14.54296875" style="512" customWidth="1"/>
    <col min="4869" max="4870" width="11.90625" style="512" customWidth="1"/>
    <col min="4871" max="4871" width="13.6328125" style="512" customWidth="1"/>
    <col min="4872" max="4872" width="13" style="512" customWidth="1"/>
    <col min="4873" max="4873" width="12.6328125" style="512" customWidth="1"/>
    <col min="4874" max="4875" width="13.08984375" style="512" customWidth="1"/>
    <col min="4876" max="4876" width="12.36328125" style="512" customWidth="1"/>
    <col min="4877" max="4877" width="13.6328125" style="512" customWidth="1"/>
    <col min="4878" max="4878" width="12.90625" style="512" customWidth="1"/>
    <col min="4879" max="5120" width="9.08984375" style="512"/>
    <col min="5121" max="5121" width="11.90625" style="512" customWidth="1"/>
    <col min="5122" max="5123" width="12.90625" style="512" customWidth="1"/>
    <col min="5124" max="5124" width="14.54296875" style="512" customWidth="1"/>
    <col min="5125" max="5126" width="11.90625" style="512" customWidth="1"/>
    <col min="5127" max="5127" width="13.6328125" style="512" customWidth="1"/>
    <col min="5128" max="5128" width="13" style="512" customWidth="1"/>
    <col min="5129" max="5129" width="12.6328125" style="512" customWidth="1"/>
    <col min="5130" max="5131" width="13.08984375" style="512" customWidth="1"/>
    <col min="5132" max="5132" width="12.36328125" style="512" customWidth="1"/>
    <col min="5133" max="5133" width="13.6328125" style="512" customWidth="1"/>
    <col min="5134" max="5134" width="12.90625" style="512" customWidth="1"/>
    <col min="5135" max="5376" width="9.08984375" style="512"/>
    <col min="5377" max="5377" width="11.90625" style="512" customWidth="1"/>
    <col min="5378" max="5379" width="12.90625" style="512" customWidth="1"/>
    <col min="5380" max="5380" width="14.54296875" style="512" customWidth="1"/>
    <col min="5381" max="5382" width="11.90625" style="512" customWidth="1"/>
    <col min="5383" max="5383" width="13.6328125" style="512" customWidth="1"/>
    <col min="5384" max="5384" width="13" style="512" customWidth="1"/>
    <col min="5385" max="5385" width="12.6328125" style="512" customWidth="1"/>
    <col min="5386" max="5387" width="13.08984375" style="512" customWidth="1"/>
    <col min="5388" max="5388" width="12.36328125" style="512" customWidth="1"/>
    <col min="5389" max="5389" width="13.6328125" style="512" customWidth="1"/>
    <col min="5390" max="5390" width="12.90625" style="512" customWidth="1"/>
    <col min="5391" max="5632" width="9.08984375" style="512"/>
    <col min="5633" max="5633" width="11.90625" style="512" customWidth="1"/>
    <col min="5634" max="5635" width="12.90625" style="512" customWidth="1"/>
    <col min="5636" max="5636" width="14.54296875" style="512" customWidth="1"/>
    <col min="5637" max="5638" width="11.90625" style="512" customWidth="1"/>
    <col min="5639" max="5639" width="13.6328125" style="512" customWidth="1"/>
    <col min="5640" max="5640" width="13" style="512" customWidth="1"/>
    <col min="5641" max="5641" width="12.6328125" style="512" customWidth="1"/>
    <col min="5642" max="5643" width="13.08984375" style="512" customWidth="1"/>
    <col min="5644" max="5644" width="12.36328125" style="512" customWidth="1"/>
    <col min="5645" max="5645" width="13.6328125" style="512" customWidth="1"/>
    <col min="5646" max="5646" width="12.90625" style="512" customWidth="1"/>
    <col min="5647" max="5888" width="9.08984375" style="512"/>
    <col min="5889" max="5889" width="11.90625" style="512" customWidth="1"/>
    <col min="5890" max="5891" width="12.90625" style="512" customWidth="1"/>
    <col min="5892" max="5892" width="14.54296875" style="512" customWidth="1"/>
    <col min="5893" max="5894" width="11.90625" style="512" customWidth="1"/>
    <col min="5895" max="5895" width="13.6328125" style="512" customWidth="1"/>
    <col min="5896" max="5896" width="13" style="512" customWidth="1"/>
    <col min="5897" max="5897" width="12.6328125" style="512" customWidth="1"/>
    <col min="5898" max="5899" width="13.08984375" style="512" customWidth="1"/>
    <col min="5900" max="5900" width="12.36328125" style="512" customWidth="1"/>
    <col min="5901" max="5901" width="13.6328125" style="512" customWidth="1"/>
    <col min="5902" max="5902" width="12.90625" style="512" customWidth="1"/>
    <col min="5903" max="6144" width="9.08984375" style="512"/>
    <col min="6145" max="6145" width="11.90625" style="512" customWidth="1"/>
    <col min="6146" max="6147" width="12.90625" style="512" customWidth="1"/>
    <col min="6148" max="6148" width="14.54296875" style="512" customWidth="1"/>
    <col min="6149" max="6150" width="11.90625" style="512" customWidth="1"/>
    <col min="6151" max="6151" width="13.6328125" style="512" customWidth="1"/>
    <col min="6152" max="6152" width="13" style="512" customWidth="1"/>
    <col min="6153" max="6153" width="12.6328125" style="512" customWidth="1"/>
    <col min="6154" max="6155" width="13.08984375" style="512" customWidth="1"/>
    <col min="6156" max="6156" width="12.36328125" style="512" customWidth="1"/>
    <col min="6157" max="6157" width="13.6328125" style="512" customWidth="1"/>
    <col min="6158" max="6158" width="12.90625" style="512" customWidth="1"/>
    <col min="6159" max="6400" width="9.08984375" style="512"/>
    <col min="6401" max="6401" width="11.90625" style="512" customWidth="1"/>
    <col min="6402" max="6403" width="12.90625" style="512" customWidth="1"/>
    <col min="6404" max="6404" width="14.54296875" style="512" customWidth="1"/>
    <col min="6405" max="6406" width="11.90625" style="512" customWidth="1"/>
    <col min="6407" max="6407" width="13.6328125" style="512" customWidth="1"/>
    <col min="6408" max="6408" width="13" style="512" customWidth="1"/>
    <col min="6409" max="6409" width="12.6328125" style="512" customWidth="1"/>
    <col min="6410" max="6411" width="13.08984375" style="512" customWidth="1"/>
    <col min="6412" max="6412" width="12.36328125" style="512" customWidth="1"/>
    <col min="6413" max="6413" width="13.6328125" style="512" customWidth="1"/>
    <col min="6414" max="6414" width="12.90625" style="512" customWidth="1"/>
    <col min="6415" max="6656" width="9.08984375" style="512"/>
    <col min="6657" max="6657" width="11.90625" style="512" customWidth="1"/>
    <col min="6658" max="6659" width="12.90625" style="512" customWidth="1"/>
    <col min="6660" max="6660" width="14.54296875" style="512" customWidth="1"/>
    <col min="6661" max="6662" width="11.90625" style="512" customWidth="1"/>
    <col min="6663" max="6663" width="13.6328125" style="512" customWidth="1"/>
    <col min="6664" max="6664" width="13" style="512" customWidth="1"/>
    <col min="6665" max="6665" width="12.6328125" style="512" customWidth="1"/>
    <col min="6666" max="6667" width="13.08984375" style="512" customWidth="1"/>
    <col min="6668" max="6668" width="12.36328125" style="512" customWidth="1"/>
    <col min="6669" max="6669" width="13.6328125" style="512" customWidth="1"/>
    <col min="6670" max="6670" width="12.90625" style="512" customWidth="1"/>
    <col min="6671" max="6912" width="9.08984375" style="512"/>
    <col min="6913" max="6913" width="11.90625" style="512" customWidth="1"/>
    <col min="6914" max="6915" width="12.90625" style="512" customWidth="1"/>
    <col min="6916" max="6916" width="14.54296875" style="512" customWidth="1"/>
    <col min="6917" max="6918" width="11.90625" style="512" customWidth="1"/>
    <col min="6919" max="6919" width="13.6328125" style="512" customWidth="1"/>
    <col min="6920" max="6920" width="13" style="512" customWidth="1"/>
    <col min="6921" max="6921" width="12.6328125" style="512" customWidth="1"/>
    <col min="6922" max="6923" width="13.08984375" style="512" customWidth="1"/>
    <col min="6924" max="6924" width="12.36328125" style="512" customWidth="1"/>
    <col min="6925" max="6925" width="13.6328125" style="512" customWidth="1"/>
    <col min="6926" max="6926" width="12.90625" style="512" customWidth="1"/>
    <col min="6927" max="7168" width="9.08984375" style="512"/>
    <col min="7169" max="7169" width="11.90625" style="512" customWidth="1"/>
    <col min="7170" max="7171" width="12.90625" style="512" customWidth="1"/>
    <col min="7172" max="7172" width="14.54296875" style="512" customWidth="1"/>
    <col min="7173" max="7174" width="11.90625" style="512" customWidth="1"/>
    <col min="7175" max="7175" width="13.6328125" style="512" customWidth="1"/>
    <col min="7176" max="7176" width="13" style="512" customWidth="1"/>
    <col min="7177" max="7177" width="12.6328125" style="512" customWidth="1"/>
    <col min="7178" max="7179" width="13.08984375" style="512" customWidth="1"/>
    <col min="7180" max="7180" width="12.36328125" style="512" customWidth="1"/>
    <col min="7181" max="7181" width="13.6328125" style="512" customWidth="1"/>
    <col min="7182" max="7182" width="12.90625" style="512" customWidth="1"/>
    <col min="7183" max="7424" width="9.08984375" style="512"/>
    <col min="7425" max="7425" width="11.90625" style="512" customWidth="1"/>
    <col min="7426" max="7427" width="12.90625" style="512" customWidth="1"/>
    <col min="7428" max="7428" width="14.54296875" style="512" customWidth="1"/>
    <col min="7429" max="7430" width="11.90625" style="512" customWidth="1"/>
    <col min="7431" max="7431" width="13.6328125" style="512" customWidth="1"/>
    <col min="7432" max="7432" width="13" style="512" customWidth="1"/>
    <col min="7433" max="7433" width="12.6328125" style="512" customWidth="1"/>
    <col min="7434" max="7435" width="13.08984375" style="512" customWidth="1"/>
    <col min="7436" max="7436" width="12.36328125" style="512" customWidth="1"/>
    <col min="7437" max="7437" width="13.6328125" style="512" customWidth="1"/>
    <col min="7438" max="7438" width="12.90625" style="512" customWidth="1"/>
    <col min="7439" max="7680" width="9.08984375" style="512"/>
    <col min="7681" max="7681" width="11.90625" style="512" customWidth="1"/>
    <col min="7682" max="7683" width="12.90625" style="512" customWidth="1"/>
    <col min="7684" max="7684" width="14.54296875" style="512" customWidth="1"/>
    <col min="7685" max="7686" width="11.90625" style="512" customWidth="1"/>
    <col min="7687" max="7687" width="13.6328125" style="512" customWidth="1"/>
    <col min="7688" max="7688" width="13" style="512" customWidth="1"/>
    <col min="7689" max="7689" width="12.6328125" style="512" customWidth="1"/>
    <col min="7690" max="7691" width="13.08984375" style="512" customWidth="1"/>
    <col min="7692" max="7692" width="12.36328125" style="512" customWidth="1"/>
    <col min="7693" max="7693" width="13.6328125" style="512" customWidth="1"/>
    <col min="7694" max="7694" width="12.90625" style="512" customWidth="1"/>
    <col min="7695" max="7936" width="9.08984375" style="512"/>
    <col min="7937" max="7937" width="11.90625" style="512" customWidth="1"/>
    <col min="7938" max="7939" width="12.90625" style="512" customWidth="1"/>
    <col min="7940" max="7940" width="14.54296875" style="512" customWidth="1"/>
    <col min="7941" max="7942" width="11.90625" style="512" customWidth="1"/>
    <col min="7943" max="7943" width="13.6328125" style="512" customWidth="1"/>
    <col min="7944" max="7944" width="13" style="512" customWidth="1"/>
    <col min="7945" max="7945" width="12.6328125" style="512" customWidth="1"/>
    <col min="7946" max="7947" width="13.08984375" style="512" customWidth="1"/>
    <col min="7948" max="7948" width="12.36328125" style="512" customWidth="1"/>
    <col min="7949" max="7949" width="13.6328125" style="512" customWidth="1"/>
    <col min="7950" max="7950" width="12.90625" style="512" customWidth="1"/>
    <col min="7951" max="8192" width="9.08984375" style="512"/>
    <col min="8193" max="8193" width="11.90625" style="512" customWidth="1"/>
    <col min="8194" max="8195" width="12.90625" style="512" customWidth="1"/>
    <col min="8196" max="8196" width="14.54296875" style="512" customWidth="1"/>
    <col min="8197" max="8198" width="11.90625" style="512" customWidth="1"/>
    <col min="8199" max="8199" width="13.6328125" style="512" customWidth="1"/>
    <col min="8200" max="8200" width="13" style="512" customWidth="1"/>
    <col min="8201" max="8201" width="12.6328125" style="512" customWidth="1"/>
    <col min="8202" max="8203" width="13.08984375" style="512" customWidth="1"/>
    <col min="8204" max="8204" width="12.36328125" style="512" customWidth="1"/>
    <col min="8205" max="8205" width="13.6328125" style="512" customWidth="1"/>
    <col min="8206" max="8206" width="12.90625" style="512" customWidth="1"/>
    <col min="8207" max="8448" width="9.08984375" style="512"/>
    <col min="8449" max="8449" width="11.90625" style="512" customWidth="1"/>
    <col min="8450" max="8451" width="12.90625" style="512" customWidth="1"/>
    <col min="8452" max="8452" width="14.54296875" style="512" customWidth="1"/>
    <col min="8453" max="8454" width="11.90625" style="512" customWidth="1"/>
    <col min="8455" max="8455" width="13.6328125" style="512" customWidth="1"/>
    <col min="8456" max="8456" width="13" style="512" customWidth="1"/>
    <col min="8457" max="8457" width="12.6328125" style="512" customWidth="1"/>
    <col min="8458" max="8459" width="13.08984375" style="512" customWidth="1"/>
    <col min="8460" max="8460" width="12.36328125" style="512" customWidth="1"/>
    <col min="8461" max="8461" width="13.6328125" style="512" customWidth="1"/>
    <col min="8462" max="8462" width="12.90625" style="512" customWidth="1"/>
    <col min="8463" max="8704" width="9.08984375" style="512"/>
    <col min="8705" max="8705" width="11.90625" style="512" customWidth="1"/>
    <col min="8706" max="8707" width="12.90625" style="512" customWidth="1"/>
    <col min="8708" max="8708" width="14.54296875" style="512" customWidth="1"/>
    <col min="8709" max="8710" width="11.90625" style="512" customWidth="1"/>
    <col min="8711" max="8711" width="13.6328125" style="512" customWidth="1"/>
    <col min="8712" max="8712" width="13" style="512" customWidth="1"/>
    <col min="8713" max="8713" width="12.6328125" style="512" customWidth="1"/>
    <col min="8714" max="8715" width="13.08984375" style="512" customWidth="1"/>
    <col min="8716" max="8716" width="12.36328125" style="512" customWidth="1"/>
    <col min="8717" max="8717" width="13.6328125" style="512" customWidth="1"/>
    <col min="8718" max="8718" width="12.90625" style="512" customWidth="1"/>
    <col min="8719" max="8960" width="9.08984375" style="512"/>
    <col min="8961" max="8961" width="11.90625" style="512" customWidth="1"/>
    <col min="8962" max="8963" width="12.90625" style="512" customWidth="1"/>
    <col min="8964" max="8964" width="14.54296875" style="512" customWidth="1"/>
    <col min="8965" max="8966" width="11.90625" style="512" customWidth="1"/>
    <col min="8967" max="8967" width="13.6328125" style="512" customWidth="1"/>
    <col min="8968" max="8968" width="13" style="512" customWidth="1"/>
    <col min="8969" max="8969" width="12.6328125" style="512" customWidth="1"/>
    <col min="8970" max="8971" width="13.08984375" style="512" customWidth="1"/>
    <col min="8972" max="8972" width="12.36328125" style="512" customWidth="1"/>
    <col min="8973" max="8973" width="13.6328125" style="512" customWidth="1"/>
    <col min="8974" max="8974" width="12.90625" style="512" customWidth="1"/>
    <col min="8975" max="9216" width="9.08984375" style="512"/>
    <col min="9217" max="9217" width="11.90625" style="512" customWidth="1"/>
    <col min="9218" max="9219" width="12.90625" style="512" customWidth="1"/>
    <col min="9220" max="9220" width="14.54296875" style="512" customWidth="1"/>
    <col min="9221" max="9222" width="11.90625" style="512" customWidth="1"/>
    <col min="9223" max="9223" width="13.6328125" style="512" customWidth="1"/>
    <col min="9224" max="9224" width="13" style="512" customWidth="1"/>
    <col min="9225" max="9225" width="12.6328125" style="512" customWidth="1"/>
    <col min="9226" max="9227" width="13.08984375" style="512" customWidth="1"/>
    <col min="9228" max="9228" width="12.36328125" style="512" customWidth="1"/>
    <col min="9229" max="9229" width="13.6328125" style="512" customWidth="1"/>
    <col min="9230" max="9230" width="12.90625" style="512" customWidth="1"/>
    <col min="9231" max="9472" width="9.08984375" style="512"/>
    <col min="9473" max="9473" width="11.90625" style="512" customWidth="1"/>
    <col min="9474" max="9475" width="12.90625" style="512" customWidth="1"/>
    <col min="9476" max="9476" width="14.54296875" style="512" customWidth="1"/>
    <col min="9477" max="9478" width="11.90625" style="512" customWidth="1"/>
    <col min="9479" max="9479" width="13.6328125" style="512" customWidth="1"/>
    <col min="9480" max="9480" width="13" style="512" customWidth="1"/>
    <col min="9481" max="9481" width="12.6328125" style="512" customWidth="1"/>
    <col min="9482" max="9483" width="13.08984375" style="512" customWidth="1"/>
    <col min="9484" max="9484" width="12.36328125" style="512" customWidth="1"/>
    <col min="9485" max="9485" width="13.6328125" style="512" customWidth="1"/>
    <col min="9486" max="9486" width="12.90625" style="512" customWidth="1"/>
    <col min="9487" max="9728" width="9.08984375" style="512"/>
    <col min="9729" max="9729" width="11.90625" style="512" customWidth="1"/>
    <col min="9730" max="9731" width="12.90625" style="512" customWidth="1"/>
    <col min="9732" max="9732" width="14.54296875" style="512" customWidth="1"/>
    <col min="9733" max="9734" width="11.90625" style="512" customWidth="1"/>
    <col min="9735" max="9735" width="13.6328125" style="512" customWidth="1"/>
    <col min="9736" max="9736" width="13" style="512" customWidth="1"/>
    <col min="9737" max="9737" width="12.6328125" style="512" customWidth="1"/>
    <col min="9738" max="9739" width="13.08984375" style="512" customWidth="1"/>
    <col min="9740" max="9740" width="12.36328125" style="512" customWidth="1"/>
    <col min="9741" max="9741" width="13.6328125" style="512" customWidth="1"/>
    <col min="9742" max="9742" width="12.90625" style="512" customWidth="1"/>
    <col min="9743" max="9984" width="9.08984375" style="512"/>
    <col min="9985" max="9985" width="11.90625" style="512" customWidth="1"/>
    <col min="9986" max="9987" width="12.90625" style="512" customWidth="1"/>
    <col min="9988" max="9988" width="14.54296875" style="512" customWidth="1"/>
    <col min="9989" max="9990" width="11.90625" style="512" customWidth="1"/>
    <col min="9991" max="9991" width="13.6328125" style="512" customWidth="1"/>
    <col min="9992" max="9992" width="13" style="512" customWidth="1"/>
    <col min="9993" max="9993" width="12.6328125" style="512" customWidth="1"/>
    <col min="9994" max="9995" width="13.08984375" style="512" customWidth="1"/>
    <col min="9996" max="9996" width="12.36328125" style="512" customWidth="1"/>
    <col min="9997" max="9997" width="13.6328125" style="512" customWidth="1"/>
    <col min="9998" max="9998" width="12.90625" style="512" customWidth="1"/>
    <col min="9999" max="10240" width="9.08984375" style="512"/>
    <col min="10241" max="10241" width="11.90625" style="512" customWidth="1"/>
    <col min="10242" max="10243" width="12.90625" style="512" customWidth="1"/>
    <col min="10244" max="10244" width="14.54296875" style="512" customWidth="1"/>
    <col min="10245" max="10246" width="11.90625" style="512" customWidth="1"/>
    <col min="10247" max="10247" width="13.6328125" style="512" customWidth="1"/>
    <col min="10248" max="10248" width="13" style="512" customWidth="1"/>
    <col min="10249" max="10249" width="12.6328125" style="512" customWidth="1"/>
    <col min="10250" max="10251" width="13.08984375" style="512" customWidth="1"/>
    <col min="10252" max="10252" width="12.36328125" style="512" customWidth="1"/>
    <col min="10253" max="10253" width="13.6328125" style="512" customWidth="1"/>
    <col min="10254" max="10254" width="12.90625" style="512" customWidth="1"/>
    <col min="10255" max="10496" width="9.08984375" style="512"/>
    <col min="10497" max="10497" width="11.90625" style="512" customWidth="1"/>
    <col min="10498" max="10499" width="12.90625" style="512" customWidth="1"/>
    <col min="10500" max="10500" width="14.54296875" style="512" customWidth="1"/>
    <col min="10501" max="10502" width="11.90625" style="512" customWidth="1"/>
    <col min="10503" max="10503" width="13.6328125" style="512" customWidth="1"/>
    <col min="10504" max="10504" width="13" style="512" customWidth="1"/>
    <col min="10505" max="10505" width="12.6328125" style="512" customWidth="1"/>
    <col min="10506" max="10507" width="13.08984375" style="512" customWidth="1"/>
    <col min="10508" max="10508" width="12.36328125" style="512" customWidth="1"/>
    <col min="10509" max="10509" width="13.6328125" style="512" customWidth="1"/>
    <col min="10510" max="10510" width="12.90625" style="512" customWidth="1"/>
    <col min="10511" max="10752" width="9.08984375" style="512"/>
    <col min="10753" max="10753" width="11.90625" style="512" customWidth="1"/>
    <col min="10754" max="10755" width="12.90625" style="512" customWidth="1"/>
    <col min="10756" max="10756" width="14.54296875" style="512" customWidth="1"/>
    <col min="10757" max="10758" width="11.90625" style="512" customWidth="1"/>
    <col min="10759" max="10759" width="13.6328125" style="512" customWidth="1"/>
    <col min="10760" max="10760" width="13" style="512" customWidth="1"/>
    <col min="10761" max="10761" width="12.6328125" style="512" customWidth="1"/>
    <col min="10762" max="10763" width="13.08984375" style="512" customWidth="1"/>
    <col min="10764" max="10764" width="12.36328125" style="512" customWidth="1"/>
    <col min="10765" max="10765" width="13.6328125" style="512" customWidth="1"/>
    <col min="10766" max="10766" width="12.90625" style="512" customWidth="1"/>
    <col min="10767" max="11008" width="9.08984375" style="512"/>
    <col min="11009" max="11009" width="11.90625" style="512" customWidth="1"/>
    <col min="11010" max="11011" width="12.90625" style="512" customWidth="1"/>
    <col min="11012" max="11012" width="14.54296875" style="512" customWidth="1"/>
    <col min="11013" max="11014" width="11.90625" style="512" customWidth="1"/>
    <col min="11015" max="11015" width="13.6328125" style="512" customWidth="1"/>
    <col min="11016" max="11016" width="13" style="512" customWidth="1"/>
    <col min="11017" max="11017" width="12.6328125" style="512" customWidth="1"/>
    <col min="11018" max="11019" width="13.08984375" style="512" customWidth="1"/>
    <col min="11020" max="11020" width="12.36328125" style="512" customWidth="1"/>
    <col min="11021" max="11021" width="13.6328125" style="512" customWidth="1"/>
    <col min="11022" max="11022" width="12.90625" style="512" customWidth="1"/>
    <col min="11023" max="11264" width="9.08984375" style="512"/>
    <col min="11265" max="11265" width="11.90625" style="512" customWidth="1"/>
    <col min="11266" max="11267" width="12.90625" style="512" customWidth="1"/>
    <col min="11268" max="11268" width="14.54296875" style="512" customWidth="1"/>
    <col min="11269" max="11270" width="11.90625" style="512" customWidth="1"/>
    <col min="11271" max="11271" width="13.6328125" style="512" customWidth="1"/>
    <col min="11272" max="11272" width="13" style="512" customWidth="1"/>
    <col min="11273" max="11273" width="12.6328125" style="512" customWidth="1"/>
    <col min="11274" max="11275" width="13.08984375" style="512" customWidth="1"/>
    <col min="11276" max="11276" width="12.36328125" style="512" customWidth="1"/>
    <col min="11277" max="11277" width="13.6328125" style="512" customWidth="1"/>
    <col min="11278" max="11278" width="12.90625" style="512" customWidth="1"/>
    <col min="11279" max="11520" width="9.08984375" style="512"/>
    <col min="11521" max="11521" width="11.90625" style="512" customWidth="1"/>
    <col min="11522" max="11523" width="12.90625" style="512" customWidth="1"/>
    <col min="11524" max="11524" width="14.54296875" style="512" customWidth="1"/>
    <col min="11525" max="11526" width="11.90625" style="512" customWidth="1"/>
    <col min="11527" max="11527" width="13.6328125" style="512" customWidth="1"/>
    <col min="11528" max="11528" width="13" style="512" customWidth="1"/>
    <col min="11529" max="11529" width="12.6328125" style="512" customWidth="1"/>
    <col min="11530" max="11531" width="13.08984375" style="512" customWidth="1"/>
    <col min="11532" max="11532" width="12.36328125" style="512" customWidth="1"/>
    <col min="11533" max="11533" width="13.6328125" style="512" customWidth="1"/>
    <col min="11534" max="11534" width="12.90625" style="512" customWidth="1"/>
    <col min="11535" max="11776" width="9.08984375" style="512"/>
    <col min="11777" max="11777" width="11.90625" style="512" customWidth="1"/>
    <col min="11778" max="11779" width="12.90625" style="512" customWidth="1"/>
    <col min="11780" max="11780" width="14.54296875" style="512" customWidth="1"/>
    <col min="11781" max="11782" width="11.90625" style="512" customWidth="1"/>
    <col min="11783" max="11783" width="13.6328125" style="512" customWidth="1"/>
    <col min="11784" max="11784" width="13" style="512" customWidth="1"/>
    <col min="11785" max="11785" width="12.6328125" style="512" customWidth="1"/>
    <col min="11786" max="11787" width="13.08984375" style="512" customWidth="1"/>
    <col min="11788" max="11788" width="12.36328125" style="512" customWidth="1"/>
    <col min="11789" max="11789" width="13.6328125" style="512" customWidth="1"/>
    <col min="11790" max="11790" width="12.90625" style="512" customWidth="1"/>
    <col min="11791" max="12032" width="9.08984375" style="512"/>
    <col min="12033" max="12033" width="11.90625" style="512" customWidth="1"/>
    <col min="12034" max="12035" width="12.90625" style="512" customWidth="1"/>
    <col min="12036" max="12036" width="14.54296875" style="512" customWidth="1"/>
    <col min="12037" max="12038" width="11.90625" style="512" customWidth="1"/>
    <col min="12039" max="12039" width="13.6328125" style="512" customWidth="1"/>
    <col min="12040" max="12040" width="13" style="512" customWidth="1"/>
    <col min="12041" max="12041" width="12.6328125" style="512" customWidth="1"/>
    <col min="12042" max="12043" width="13.08984375" style="512" customWidth="1"/>
    <col min="12044" max="12044" width="12.36328125" style="512" customWidth="1"/>
    <col min="12045" max="12045" width="13.6328125" style="512" customWidth="1"/>
    <col min="12046" max="12046" width="12.90625" style="512" customWidth="1"/>
    <col min="12047" max="12288" width="9.08984375" style="512"/>
    <col min="12289" max="12289" width="11.90625" style="512" customWidth="1"/>
    <col min="12290" max="12291" width="12.90625" style="512" customWidth="1"/>
    <col min="12292" max="12292" width="14.54296875" style="512" customWidth="1"/>
    <col min="12293" max="12294" width="11.90625" style="512" customWidth="1"/>
    <col min="12295" max="12295" width="13.6328125" style="512" customWidth="1"/>
    <col min="12296" max="12296" width="13" style="512" customWidth="1"/>
    <col min="12297" max="12297" width="12.6328125" style="512" customWidth="1"/>
    <col min="12298" max="12299" width="13.08984375" style="512" customWidth="1"/>
    <col min="12300" max="12300" width="12.36328125" style="512" customWidth="1"/>
    <col min="12301" max="12301" width="13.6328125" style="512" customWidth="1"/>
    <col min="12302" max="12302" width="12.90625" style="512" customWidth="1"/>
    <col min="12303" max="12544" width="9.08984375" style="512"/>
    <col min="12545" max="12545" width="11.90625" style="512" customWidth="1"/>
    <col min="12546" max="12547" width="12.90625" style="512" customWidth="1"/>
    <col min="12548" max="12548" width="14.54296875" style="512" customWidth="1"/>
    <col min="12549" max="12550" width="11.90625" style="512" customWidth="1"/>
    <col min="12551" max="12551" width="13.6328125" style="512" customWidth="1"/>
    <col min="12552" max="12552" width="13" style="512" customWidth="1"/>
    <col min="12553" max="12553" width="12.6328125" style="512" customWidth="1"/>
    <col min="12554" max="12555" width="13.08984375" style="512" customWidth="1"/>
    <col min="12556" max="12556" width="12.36328125" style="512" customWidth="1"/>
    <col min="12557" max="12557" width="13.6328125" style="512" customWidth="1"/>
    <col min="12558" max="12558" width="12.90625" style="512" customWidth="1"/>
    <col min="12559" max="12800" width="9.08984375" style="512"/>
    <col min="12801" max="12801" width="11.90625" style="512" customWidth="1"/>
    <col min="12802" max="12803" width="12.90625" style="512" customWidth="1"/>
    <col min="12804" max="12804" width="14.54296875" style="512" customWidth="1"/>
    <col min="12805" max="12806" width="11.90625" style="512" customWidth="1"/>
    <col min="12807" max="12807" width="13.6328125" style="512" customWidth="1"/>
    <col min="12808" max="12808" width="13" style="512" customWidth="1"/>
    <col min="12809" max="12809" width="12.6328125" style="512" customWidth="1"/>
    <col min="12810" max="12811" width="13.08984375" style="512" customWidth="1"/>
    <col min="12812" max="12812" width="12.36328125" style="512" customWidth="1"/>
    <col min="12813" max="12813" width="13.6328125" style="512" customWidth="1"/>
    <col min="12814" max="12814" width="12.90625" style="512" customWidth="1"/>
    <col min="12815" max="13056" width="9.08984375" style="512"/>
    <col min="13057" max="13057" width="11.90625" style="512" customWidth="1"/>
    <col min="13058" max="13059" width="12.90625" style="512" customWidth="1"/>
    <col min="13060" max="13060" width="14.54296875" style="512" customWidth="1"/>
    <col min="13061" max="13062" width="11.90625" style="512" customWidth="1"/>
    <col min="13063" max="13063" width="13.6328125" style="512" customWidth="1"/>
    <col min="13064" max="13064" width="13" style="512" customWidth="1"/>
    <col min="13065" max="13065" width="12.6328125" style="512" customWidth="1"/>
    <col min="13066" max="13067" width="13.08984375" style="512" customWidth="1"/>
    <col min="13068" max="13068" width="12.36328125" style="512" customWidth="1"/>
    <col min="13069" max="13069" width="13.6328125" style="512" customWidth="1"/>
    <col min="13070" max="13070" width="12.90625" style="512" customWidth="1"/>
    <col min="13071" max="13312" width="9.08984375" style="512"/>
    <col min="13313" max="13313" width="11.90625" style="512" customWidth="1"/>
    <col min="13314" max="13315" width="12.90625" style="512" customWidth="1"/>
    <col min="13316" max="13316" width="14.54296875" style="512" customWidth="1"/>
    <col min="13317" max="13318" width="11.90625" style="512" customWidth="1"/>
    <col min="13319" max="13319" width="13.6328125" style="512" customWidth="1"/>
    <col min="13320" max="13320" width="13" style="512" customWidth="1"/>
    <col min="13321" max="13321" width="12.6328125" style="512" customWidth="1"/>
    <col min="13322" max="13323" width="13.08984375" style="512" customWidth="1"/>
    <col min="13324" max="13324" width="12.36328125" style="512" customWidth="1"/>
    <col min="13325" max="13325" width="13.6328125" style="512" customWidth="1"/>
    <col min="13326" max="13326" width="12.90625" style="512" customWidth="1"/>
    <col min="13327" max="13568" width="9.08984375" style="512"/>
    <col min="13569" max="13569" width="11.90625" style="512" customWidth="1"/>
    <col min="13570" max="13571" width="12.90625" style="512" customWidth="1"/>
    <col min="13572" max="13572" width="14.54296875" style="512" customWidth="1"/>
    <col min="13573" max="13574" width="11.90625" style="512" customWidth="1"/>
    <col min="13575" max="13575" width="13.6328125" style="512" customWidth="1"/>
    <col min="13576" max="13576" width="13" style="512" customWidth="1"/>
    <col min="13577" max="13577" width="12.6328125" style="512" customWidth="1"/>
    <col min="13578" max="13579" width="13.08984375" style="512" customWidth="1"/>
    <col min="13580" max="13580" width="12.36328125" style="512" customWidth="1"/>
    <col min="13581" max="13581" width="13.6328125" style="512" customWidth="1"/>
    <col min="13582" max="13582" width="12.90625" style="512" customWidth="1"/>
    <col min="13583" max="13824" width="9.08984375" style="512"/>
    <col min="13825" max="13825" width="11.90625" style="512" customWidth="1"/>
    <col min="13826" max="13827" width="12.90625" style="512" customWidth="1"/>
    <col min="13828" max="13828" width="14.54296875" style="512" customWidth="1"/>
    <col min="13829" max="13830" width="11.90625" style="512" customWidth="1"/>
    <col min="13831" max="13831" width="13.6328125" style="512" customWidth="1"/>
    <col min="13832" max="13832" width="13" style="512" customWidth="1"/>
    <col min="13833" max="13833" width="12.6328125" style="512" customWidth="1"/>
    <col min="13834" max="13835" width="13.08984375" style="512" customWidth="1"/>
    <col min="13836" max="13836" width="12.36328125" style="512" customWidth="1"/>
    <col min="13837" max="13837" width="13.6328125" style="512" customWidth="1"/>
    <col min="13838" max="13838" width="12.90625" style="512" customWidth="1"/>
    <col min="13839" max="14080" width="9.08984375" style="512"/>
    <col min="14081" max="14081" width="11.90625" style="512" customWidth="1"/>
    <col min="14082" max="14083" width="12.90625" style="512" customWidth="1"/>
    <col min="14084" max="14084" width="14.54296875" style="512" customWidth="1"/>
    <col min="14085" max="14086" width="11.90625" style="512" customWidth="1"/>
    <col min="14087" max="14087" width="13.6328125" style="512" customWidth="1"/>
    <col min="14088" max="14088" width="13" style="512" customWidth="1"/>
    <col min="14089" max="14089" width="12.6328125" style="512" customWidth="1"/>
    <col min="14090" max="14091" width="13.08984375" style="512" customWidth="1"/>
    <col min="14092" max="14092" width="12.36328125" style="512" customWidth="1"/>
    <col min="14093" max="14093" width="13.6328125" style="512" customWidth="1"/>
    <col min="14094" max="14094" width="12.90625" style="512" customWidth="1"/>
    <col min="14095" max="14336" width="9.08984375" style="512"/>
    <col min="14337" max="14337" width="11.90625" style="512" customWidth="1"/>
    <col min="14338" max="14339" width="12.90625" style="512" customWidth="1"/>
    <col min="14340" max="14340" width="14.54296875" style="512" customWidth="1"/>
    <col min="14341" max="14342" width="11.90625" style="512" customWidth="1"/>
    <col min="14343" max="14343" width="13.6328125" style="512" customWidth="1"/>
    <col min="14344" max="14344" width="13" style="512" customWidth="1"/>
    <col min="14345" max="14345" width="12.6328125" style="512" customWidth="1"/>
    <col min="14346" max="14347" width="13.08984375" style="512" customWidth="1"/>
    <col min="14348" max="14348" width="12.36328125" style="512" customWidth="1"/>
    <col min="14349" max="14349" width="13.6328125" style="512" customWidth="1"/>
    <col min="14350" max="14350" width="12.90625" style="512" customWidth="1"/>
    <col min="14351" max="14592" width="9.08984375" style="512"/>
    <col min="14593" max="14593" width="11.90625" style="512" customWidth="1"/>
    <col min="14594" max="14595" width="12.90625" style="512" customWidth="1"/>
    <col min="14596" max="14596" width="14.54296875" style="512" customWidth="1"/>
    <col min="14597" max="14598" width="11.90625" style="512" customWidth="1"/>
    <col min="14599" max="14599" width="13.6328125" style="512" customWidth="1"/>
    <col min="14600" max="14600" width="13" style="512" customWidth="1"/>
    <col min="14601" max="14601" width="12.6328125" style="512" customWidth="1"/>
    <col min="14602" max="14603" width="13.08984375" style="512" customWidth="1"/>
    <col min="14604" max="14604" width="12.36328125" style="512" customWidth="1"/>
    <col min="14605" max="14605" width="13.6328125" style="512" customWidth="1"/>
    <col min="14606" max="14606" width="12.90625" style="512" customWidth="1"/>
    <col min="14607" max="14848" width="9.08984375" style="512"/>
    <col min="14849" max="14849" width="11.90625" style="512" customWidth="1"/>
    <col min="14850" max="14851" width="12.90625" style="512" customWidth="1"/>
    <col min="14852" max="14852" width="14.54296875" style="512" customWidth="1"/>
    <col min="14853" max="14854" width="11.90625" style="512" customWidth="1"/>
    <col min="14855" max="14855" width="13.6328125" style="512" customWidth="1"/>
    <col min="14856" max="14856" width="13" style="512" customWidth="1"/>
    <col min="14857" max="14857" width="12.6328125" style="512" customWidth="1"/>
    <col min="14858" max="14859" width="13.08984375" style="512" customWidth="1"/>
    <col min="14860" max="14860" width="12.36328125" style="512" customWidth="1"/>
    <col min="14861" max="14861" width="13.6328125" style="512" customWidth="1"/>
    <col min="14862" max="14862" width="12.90625" style="512" customWidth="1"/>
    <col min="14863" max="15104" width="9.08984375" style="512"/>
    <col min="15105" max="15105" width="11.90625" style="512" customWidth="1"/>
    <col min="15106" max="15107" width="12.90625" style="512" customWidth="1"/>
    <col min="15108" max="15108" width="14.54296875" style="512" customWidth="1"/>
    <col min="15109" max="15110" width="11.90625" style="512" customWidth="1"/>
    <col min="15111" max="15111" width="13.6328125" style="512" customWidth="1"/>
    <col min="15112" max="15112" width="13" style="512" customWidth="1"/>
    <col min="15113" max="15113" width="12.6328125" style="512" customWidth="1"/>
    <col min="15114" max="15115" width="13.08984375" style="512" customWidth="1"/>
    <col min="15116" max="15116" width="12.36328125" style="512" customWidth="1"/>
    <col min="15117" max="15117" width="13.6328125" style="512" customWidth="1"/>
    <col min="15118" max="15118" width="12.90625" style="512" customWidth="1"/>
    <col min="15119" max="15360" width="9.08984375" style="512"/>
    <col min="15361" max="15361" width="11.90625" style="512" customWidth="1"/>
    <col min="15362" max="15363" width="12.90625" style="512" customWidth="1"/>
    <col min="15364" max="15364" width="14.54296875" style="512" customWidth="1"/>
    <col min="15365" max="15366" width="11.90625" style="512" customWidth="1"/>
    <col min="15367" max="15367" width="13.6328125" style="512" customWidth="1"/>
    <col min="15368" max="15368" width="13" style="512" customWidth="1"/>
    <col min="15369" max="15369" width="12.6328125" style="512" customWidth="1"/>
    <col min="15370" max="15371" width="13.08984375" style="512" customWidth="1"/>
    <col min="15372" max="15372" width="12.36328125" style="512" customWidth="1"/>
    <col min="15373" max="15373" width="13.6328125" style="512" customWidth="1"/>
    <col min="15374" max="15374" width="12.90625" style="512" customWidth="1"/>
    <col min="15375" max="15616" width="9.08984375" style="512"/>
    <col min="15617" max="15617" width="11.90625" style="512" customWidth="1"/>
    <col min="15618" max="15619" width="12.90625" style="512" customWidth="1"/>
    <col min="15620" max="15620" width="14.54296875" style="512" customWidth="1"/>
    <col min="15621" max="15622" width="11.90625" style="512" customWidth="1"/>
    <col min="15623" max="15623" width="13.6328125" style="512" customWidth="1"/>
    <col min="15624" max="15624" width="13" style="512" customWidth="1"/>
    <col min="15625" max="15625" width="12.6328125" style="512" customWidth="1"/>
    <col min="15626" max="15627" width="13.08984375" style="512" customWidth="1"/>
    <col min="15628" max="15628" width="12.36328125" style="512" customWidth="1"/>
    <col min="15629" max="15629" width="13.6328125" style="512" customWidth="1"/>
    <col min="15630" max="15630" width="12.90625" style="512" customWidth="1"/>
    <col min="15631" max="15872" width="9.08984375" style="512"/>
    <col min="15873" max="15873" width="11.90625" style="512" customWidth="1"/>
    <col min="15874" max="15875" width="12.90625" style="512" customWidth="1"/>
    <col min="15876" max="15876" width="14.54296875" style="512" customWidth="1"/>
    <col min="15877" max="15878" width="11.90625" style="512" customWidth="1"/>
    <col min="15879" max="15879" width="13.6328125" style="512" customWidth="1"/>
    <col min="15880" max="15880" width="13" style="512" customWidth="1"/>
    <col min="15881" max="15881" width="12.6328125" style="512" customWidth="1"/>
    <col min="15882" max="15883" width="13.08984375" style="512" customWidth="1"/>
    <col min="15884" max="15884" width="12.36328125" style="512" customWidth="1"/>
    <col min="15885" max="15885" width="13.6328125" style="512" customWidth="1"/>
    <col min="15886" max="15886" width="12.90625" style="512" customWidth="1"/>
    <col min="15887" max="16128" width="9.08984375" style="512"/>
    <col min="16129" max="16129" width="11.90625" style="512" customWidth="1"/>
    <col min="16130" max="16131" width="12.90625" style="512" customWidth="1"/>
    <col min="16132" max="16132" width="14.54296875" style="512" customWidth="1"/>
    <col min="16133" max="16134" width="11.90625" style="512" customWidth="1"/>
    <col min="16135" max="16135" width="13.6328125" style="512" customWidth="1"/>
    <col min="16136" max="16136" width="13" style="512" customWidth="1"/>
    <col min="16137" max="16137" width="12.6328125" style="512" customWidth="1"/>
    <col min="16138" max="16139" width="13.08984375" style="512" customWidth="1"/>
    <col min="16140" max="16140" width="12.36328125" style="512" customWidth="1"/>
    <col min="16141" max="16141" width="13.6328125" style="512" customWidth="1"/>
    <col min="16142" max="16142" width="12.90625" style="512" customWidth="1"/>
    <col min="16143" max="16384" width="9.08984375" style="512"/>
  </cols>
  <sheetData>
    <row r="4" spans="1:14" s="514" customFormat="1" ht="29.4" customHeight="1" x14ac:dyDescent="0.5">
      <c r="A4" s="791" t="str">
        <f>'[8]KWhGener-FuelInfo'!A1:H1</f>
        <v>Annual Energy Summary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</row>
    <row r="5" spans="1:14" x14ac:dyDescent="0.35">
      <c r="A5" s="763"/>
      <c r="B5" s="763"/>
      <c r="C5" s="763"/>
      <c r="D5" s="763"/>
      <c r="E5" s="763"/>
      <c r="F5" s="763"/>
      <c r="G5" s="763"/>
      <c r="H5" s="763"/>
      <c r="I5" s="763"/>
      <c r="J5" s="763"/>
      <c r="K5" s="763"/>
    </row>
    <row r="7" spans="1:14" s="507" customFormat="1" ht="26.25" customHeight="1" x14ac:dyDescent="0.35">
      <c r="A7" s="556"/>
      <c r="B7" s="792" t="s">
        <v>317</v>
      </c>
      <c r="C7" s="793"/>
      <c r="D7" s="793"/>
      <c r="E7" s="793"/>
      <c r="F7" s="793"/>
      <c r="G7" s="793"/>
      <c r="H7" s="794"/>
      <c r="I7" s="772" t="s">
        <v>318</v>
      </c>
      <c r="J7" s="795"/>
      <c r="K7" s="773"/>
      <c r="M7" s="553"/>
      <c r="N7" s="553"/>
    </row>
    <row r="8" spans="1:14" s="521" customFormat="1" ht="26.25" customHeight="1" x14ac:dyDescent="0.35">
      <c r="A8" s="557"/>
      <c r="B8" s="557"/>
      <c r="C8" s="558"/>
      <c r="D8" s="557" t="s">
        <v>319</v>
      </c>
      <c r="E8" s="557"/>
      <c r="F8" s="557"/>
      <c r="G8" s="557"/>
      <c r="H8" s="559"/>
      <c r="I8" s="560"/>
      <c r="J8" s="561" t="s">
        <v>319</v>
      </c>
      <c r="K8" s="562"/>
      <c r="M8" s="563"/>
      <c r="N8" s="563"/>
    </row>
    <row r="9" spans="1:14" s="521" customFormat="1" ht="26.25" customHeight="1" x14ac:dyDescent="0.35">
      <c r="A9" s="564" t="s">
        <v>299</v>
      </c>
      <c r="B9" s="565" t="s">
        <v>58</v>
      </c>
      <c r="C9" s="566" t="s">
        <v>61</v>
      </c>
      <c r="D9" s="565" t="s">
        <v>320</v>
      </c>
      <c r="E9" s="565" t="s">
        <v>321</v>
      </c>
      <c r="F9" s="565" t="s">
        <v>75</v>
      </c>
      <c r="G9" s="565" t="s">
        <v>67</v>
      </c>
      <c r="H9" s="567" t="s">
        <v>41</v>
      </c>
      <c r="I9" s="568" t="s">
        <v>58</v>
      </c>
      <c r="J9" s="569" t="s">
        <v>320</v>
      </c>
      <c r="K9" s="570" t="s">
        <v>41</v>
      </c>
      <c r="M9" s="563"/>
      <c r="N9" s="563"/>
    </row>
    <row r="10" spans="1:14" s="514" customFormat="1" ht="26.25" customHeight="1" x14ac:dyDescent="0.35">
      <c r="A10" s="571" t="s">
        <v>311</v>
      </c>
      <c r="B10" s="572"/>
      <c r="C10" s="573"/>
      <c r="D10" s="573"/>
      <c r="E10" s="573"/>
      <c r="F10" s="573"/>
      <c r="G10" s="573"/>
      <c r="H10" s="574">
        <f>SUM(B10:G10)</f>
        <v>0</v>
      </c>
      <c r="I10" s="573"/>
      <c r="J10" s="573"/>
      <c r="K10" s="575">
        <f t="shared" ref="K10:K21" si="0">+I10+J10</f>
        <v>0</v>
      </c>
      <c r="M10" s="509"/>
      <c r="N10" s="576"/>
    </row>
    <row r="11" spans="1:14" s="514" customFormat="1" ht="26.25" customHeight="1" x14ac:dyDescent="0.35">
      <c r="A11" s="577" t="s">
        <v>312</v>
      </c>
      <c r="B11" s="578"/>
      <c r="C11" s="573"/>
      <c r="D11" s="573"/>
      <c r="E11" s="573"/>
      <c r="F11" s="573"/>
      <c r="G11" s="579"/>
      <c r="H11" s="574">
        <f t="shared" ref="H11:H21" si="1">SUM(B11:G11)</f>
        <v>0</v>
      </c>
      <c r="I11" s="573"/>
      <c r="J11" s="573"/>
      <c r="K11" s="575">
        <f t="shared" si="0"/>
        <v>0</v>
      </c>
      <c r="M11" s="509"/>
      <c r="N11" s="509"/>
    </row>
    <row r="12" spans="1:14" s="514" customFormat="1" ht="26.25" customHeight="1" x14ac:dyDescent="0.35">
      <c r="A12" s="577" t="s">
        <v>313</v>
      </c>
      <c r="B12" s="580"/>
      <c r="C12" s="581"/>
      <c r="D12" s="582"/>
      <c r="E12" s="581"/>
      <c r="F12" s="581"/>
      <c r="G12" s="573"/>
      <c r="H12" s="574">
        <f t="shared" si="1"/>
        <v>0</v>
      </c>
      <c r="J12" s="573"/>
      <c r="K12" s="575">
        <f>I12+J12</f>
        <v>0</v>
      </c>
      <c r="M12" s="509"/>
      <c r="N12" s="509"/>
    </row>
    <row r="13" spans="1:14" s="514" customFormat="1" ht="26.25" customHeight="1" x14ac:dyDescent="0.35">
      <c r="A13" s="583" t="s">
        <v>314</v>
      </c>
      <c r="B13" s="573"/>
      <c r="C13" s="573"/>
      <c r="D13" s="573"/>
      <c r="E13" s="573"/>
      <c r="F13" s="573"/>
      <c r="G13" s="579"/>
      <c r="H13" s="584">
        <f t="shared" si="1"/>
        <v>0</v>
      </c>
      <c r="I13" s="585"/>
      <c r="J13" s="586"/>
      <c r="K13" s="575">
        <f t="shared" si="0"/>
        <v>0</v>
      </c>
      <c r="M13" s="509"/>
      <c r="N13" s="509"/>
    </row>
    <row r="14" spans="1:14" s="514" customFormat="1" ht="26.25" customHeight="1" x14ac:dyDescent="0.35">
      <c r="A14" s="577" t="s">
        <v>315</v>
      </c>
      <c r="B14" s="580"/>
      <c r="C14" s="587"/>
      <c r="D14" s="582"/>
      <c r="E14" s="587"/>
      <c r="F14" s="587"/>
      <c r="G14" s="579"/>
      <c r="H14" s="574">
        <f t="shared" si="1"/>
        <v>0</v>
      </c>
      <c r="I14" s="585"/>
      <c r="J14" s="573"/>
      <c r="K14" s="575">
        <f t="shared" si="0"/>
        <v>0</v>
      </c>
      <c r="M14" s="509"/>
      <c r="N14" s="509"/>
    </row>
    <row r="15" spans="1:14" s="514" customFormat="1" ht="26.25" customHeight="1" x14ac:dyDescent="0.35">
      <c r="A15" s="577" t="s">
        <v>316</v>
      </c>
      <c r="B15" s="588"/>
      <c r="C15" s="573"/>
      <c r="D15" s="573"/>
      <c r="E15" s="573"/>
      <c r="F15" s="573"/>
      <c r="G15" s="579"/>
      <c r="H15" s="574">
        <f t="shared" si="1"/>
        <v>0</v>
      </c>
      <c r="I15" s="573"/>
      <c r="J15" s="573"/>
      <c r="K15" s="575">
        <f t="shared" si="0"/>
        <v>0</v>
      </c>
      <c r="M15" s="509"/>
      <c r="N15" s="509"/>
    </row>
    <row r="16" spans="1:14" s="514" customFormat="1" ht="26.25" customHeight="1" x14ac:dyDescent="0.35">
      <c r="A16" s="577" t="s">
        <v>305</v>
      </c>
      <c r="B16" s="578"/>
      <c r="C16" s="573"/>
      <c r="D16" s="573"/>
      <c r="E16" s="573"/>
      <c r="G16" s="579"/>
      <c r="H16" s="574">
        <f t="shared" si="1"/>
        <v>0</v>
      </c>
      <c r="I16" s="572"/>
      <c r="J16" s="573"/>
      <c r="K16" s="575">
        <f t="shared" si="0"/>
        <v>0</v>
      </c>
      <c r="M16" s="576"/>
      <c r="N16" s="576"/>
    </row>
    <row r="17" spans="1:17" s="514" customFormat="1" ht="26.25" customHeight="1" x14ac:dyDescent="0.35">
      <c r="A17" s="577" t="s">
        <v>306</v>
      </c>
      <c r="B17" s="578"/>
      <c r="C17" s="573"/>
      <c r="D17" s="573"/>
      <c r="E17" s="573"/>
      <c r="F17" s="573"/>
      <c r="G17" s="579"/>
      <c r="H17" s="574">
        <f t="shared" si="1"/>
        <v>0</v>
      </c>
      <c r="I17" s="589"/>
      <c r="J17" s="573"/>
      <c r="K17" s="575">
        <f t="shared" si="0"/>
        <v>0</v>
      </c>
      <c r="M17" s="576"/>
      <c r="N17" s="509"/>
    </row>
    <row r="18" spans="1:17" s="514" customFormat="1" ht="26.25" customHeight="1" x14ac:dyDescent="0.35">
      <c r="A18" s="577" t="s">
        <v>307</v>
      </c>
      <c r="B18" s="578"/>
      <c r="C18" s="573"/>
      <c r="D18" s="573"/>
      <c r="E18" s="573"/>
      <c r="G18" s="579"/>
      <c r="H18" s="574">
        <f t="shared" si="1"/>
        <v>0</v>
      </c>
      <c r="I18" s="573"/>
      <c r="J18" s="573"/>
      <c r="K18" s="575">
        <f t="shared" si="0"/>
        <v>0</v>
      </c>
      <c r="M18" s="576"/>
      <c r="N18" s="509"/>
    </row>
    <row r="19" spans="1:17" s="514" customFormat="1" ht="26.25" customHeight="1" x14ac:dyDescent="0.35">
      <c r="A19" s="571" t="s">
        <v>308</v>
      </c>
      <c r="B19" s="578"/>
      <c r="C19" s="573"/>
      <c r="D19" s="573"/>
      <c r="E19" s="573"/>
      <c r="F19" s="573"/>
      <c r="G19" s="579"/>
      <c r="H19" s="574">
        <f t="shared" si="1"/>
        <v>0</v>
      </c>
      <c r="I19" s="590"/>
      <c r="J19" s="573"/>
      <c r="K19" s="575">
        <f t="shared" si="0"/>
        <v>0</v>
      </c>
      <c r="M19" s="509"/>
      <c r="N19" s="509"/>
    </row>
    <row r="20" spans="1:17" s="514" customFormat="1" ht="26.25" customHeight="1" x14ac:dyDescent="0.35">
      <c r="A20" s="577" t="s">
        <v>309</v>
      </c>
      <c r="B20" s="546"/>
      <c r="C20" s="591"/>
      <c r="D20" s="591"/>
      <c r="E20" s="591"/>
      <c r="F20" s="506"/>
      <c r="G20" s="592"/>
      <c r="H20" s="574">
        <f t="shared" si="1"/>
        <v>0</v>
      </c>
      <c r="I20" s="593"/>
      <c r="J20" s="573"/>
      <c r="K20" s="575">
        <f t="shared" si="0"/>
        <v>0</v>
      </c>
      <c r="M20" s="509"/>
      <c r="N20" s="509"/>
    </row>
    <row r="21" spans="1:17" s="514" customFormat="1" ht="26.25" customHeight="1" x14ac:dyDescent="0.35">
      <c r="A21" s="571" t="s">
        <v>310</v>
      </c>
      <c r="B21" s="572"/>
      <c r="C21" s="573"/>
      <c r="D21" s="573"/>
      <c r="E21" s="573"/>
      <c r="F21" s="573"/>
      <c r="G21" s="579"/>
      <c r="H21" s="574">
        <f t="shared" si="1"/>
        <v>0</v>
      </c>
      <c r="I21" s="594"/>
      <c r="J21" s="573"/>
      <c r="K21" s="575">
        <f t="shared" si="0"/>
        <v>0</v>
      </c>
      <c r="M21" s="509"/>
      <c r="N21" s="509"/>
      <c r="Q21" s="507"/>
    </row>
    <row r="22" spans="1:17" s="507" customFormat="1" ht="26.25" customHeight="1" x14ac:dyDescent="0.35">
      <c r="A22" s="595" t="s">
        <v>41</v>
      </c>
      <c r="B22" s="596">
        <f t="shared" ref="B22:J22" si="2">SUM(B10:B21)</f>
        <v>0</v>
      </c>
      <c r="C22" s="596">
        <f t="shared" si="2"/>
        <v>0</v>
      </c>
      <c r="D22" s="596">
        <f t="shared" si="2"/>
        <v>0</v>
      </c>
      <c r="E22" s="596">
        <f t="shared" si="2"/>
        <v>0</v>
      </c>
      <c r="F22" s="596">
        <f>SUM(F10:F21)</f>
        <v>0</v>
      </c>
      <c r="G22" s="596">
        <f t="shared" si="2"/>
        <v>0</v>
      </c>
      <c r="H22" s="596">
        <f t="shared" si="2"/>
        <v>0</v>
      </c>
      <c r="I22" s="597">
        <f t="shared" si="2"/>
        <v>0</v>
      </c>
      <c r="J22" s="597">
        <f t="shared" si="2"/>
        <v>0</v>
      </c>
      <c r="K22" s="597">
        <f>SUM(K10:K21)</f>
        <v>0</v>
      </c>
      <c r="M22" s="553"/>
      <c r="N22" s="553"/>
      <c r="Q22" s="512"/>
    </row>
    <row r="23" spans="1:17" ht="26.25" customHeight="1" thickBot="1" x14ac:dyDescent="0.4">
      <c r="F23" s="576"/>
    </row>
    <row r="24" spans="1:17" ht="21.75" customHeight="1" thickBot="1" x14ac:dyDescent="0.4">
      <c r="A24" s="598"/>
      <c r="B24" s="774" t="s">
        <v>327</v>
      </c>
      <c r="C24" s="796"/>
      <c r="D24" s="796"/>
      <c r="E24" s="796"/>
      <c r="F24" s="775"/>
      <c r="G24" s="797" t="s">
        <v>328</v>
      </c>
      <c r="H24" s="798"/>
      <c r="I24" s="798"/>
      <c r="J24" s="798"/>
      <c r="K24" s="799"/>
      <c r="L24" s="598"/>
      <c r="M24" s="599"/>
    </row>
    <row r="25" spans="1:17" ht="26.25" customHeight="1" x14ac:dyDescent="0.35">
      <c r="A25" s="781" t="s">
        <v>299</v>
      </c>
      <c r="B25" s="783" t="s">
        <v>58</v>
      </c>
      <c r="C25" s="785" t="s">
        <v>61</v>
      </c>
      <c r="D25" s="600" t="s">
        <v>319</v>
      </c>
      <c r="E25" s="787" t="s">
        <v>321</v>
      </c>
      <c r="F25" s="789" t="s">
        <v>75</v>
      </c>
      <c r="G25" s="766" t="s">
        <v>58</v>
      </c>
      <c r="H25" s="764" t="s">
        <v>61</v>
      </c>
      <c r="I25" s="601" t="s">
        <v>319</v>
      </c>
      <c r="J25" s="766" t="s">
        <v>321</v>
      </c>
      <c r="K25" s="768" t="s">
        <v>75</v>
      </c>
      <c r="L25" s="602" t="s">
        <v>41</v>
      </c>
      <c r="M25" s="603" t="s">
        <v>41</v>
      </c>
    </row>
    <row r="26" spans="1:17" ht="26.25" customHeight="1" thickBot="1" x14ac:dyDescent="0.45">
      <c r="A26" s="782"/>
      <c r="B26" s="784"/>
      <c r="C26" s="786"/>
      <c r="D26" s="604" t="s">
        <v>320</v>
      </c>
      <c r="E26" s="788"/>
      <c r="F26" s="790"/>
      <c r="G26" s="767"/>
      <c r="H26" s="765"/>
      <c r="I26" s="605" t="s">
        <v>320</v>
      </c>
      <c r="J26" s="767"/>
      <c r="K26" s="769"/>
      <c r="L26" s="606" t="s">
        <v>329</v>
      </c>
      <c r="M26" s="607" t="s">
        <v>330</v>
      </c>
      <c r="P26" s="508"/>
      <c r="Q26" s="514"/>
    </row>
    <row r="27" spans="1:17" s="514" customFormat="1" ht="26.25" customHeight="1" x14ac:dyDescent="0.35">
      <c r="A27" s="571" t="s">
        <v>311</v>
      </c>
      <c r="B27" s="608"/>
      <c r="C27" s="609"/>
      <c r="D27" s="610"/>
      <c r="E27" s="609"/>
      <c r="F27" s="611"/>
      <c r="G27" s="612"/>
      <c r="H27" s="609"/>
      <c r="I27" s="609"/>
      <c r="J27" s="609"/>
      <c r="K27" s="613"/>
      <c r="L27" s="614">
        <f>+B27+C27+D27+E27+F27</f>
        <v>0</v>
      </c>
      <c r="M27" s="615">
        <f>SUM(G27:K27)</f>
        <v>0</v>
      </c>
    </row>
    <row r="28" spans="1:17" s="514" customFormat="1" ht="26.25" customHeight="1" x14ac:dyDescent="0.35">
      <c r="A28" s="577" t="s">
        <v>312</v>
      </c>
      <c r="B28" s="616"/>
      <c r="C28" s="617"/>
      <c r="D28" s="618"/>
      <c r="E28" s="617"/>
      <c r="F28" s="619"/>
      <c r="G28" s="620"/>
      <c r="H28" s="617"/>
      <c r="I28" s="618"/>
      <c r="J28" s="617"/>
      <c r="K28" s="621"/>
      <c r="L28" s="622">
        <f t="shared" ref="L28:L38" si="3">+B28+C28+D28+E28+F28</f>
        <v>0</v>
      </c>
      <c r="M28" s="623">
        <f>SUM(G28:K28)</f>
        <v>0</v>
      </c>
    </row>
    <row r="29" spans="1:17" s="514" customFormat="1" ht="26.25" customHeight="1" x14ac:dyDescent="0.35">
      <c r="A29" s="577" t="s">
        <v>313</v>
      </c>
      <c r="B29" s="616"/>
      <c r="C29" s="617"/>
      <c r="D29" s="618"/>
      <c r="E29" s="617"/>
      <c r="F29" s="619"/>
      <c r="G29" s="620"/>
      <c r="H29" s="617"/>
      <c r="I29" s="618"/>
      <c r="J29" s="617"/>
      <c r="K29" s="621"/>
      <c r="L29" s="622">
        <f t="shared" si="3"/>
        <v>0</v>
      </c>
      <c r="M29" s="623">
        <f t="shared" ref="M29:M38" si="4">SUM(G29:K29)</f>
        <v>0</v>
      </c>
      <c r="Q29" s="507"/>
    </row>
    <row r="30" spans="1:17" s="514" customFormat="1" ht="26.25" customHeight="1" x14ac:dyDescent="0.35">
      <c r="A30" s="583" t="s">
        <v>314</v>
      </c>
      <c r="B30" s="616"/>
      <c r="C30" s="617"/>
      <c r="D30" s="618"/>
      <c r="E30" s="617"/>
      <c r="F30" s="619"/>
      <c r="G30" s="620"/>
      <c r="H30" s="617"/>
      <c r="I30" s="618"/>
      <c r="J30" s="617"/>
      <c r="K30" s="621"/>
      <c r="L30" s="622">
        <f t="shared" si="3"/>
        <v>0</v>
      </c>
      <c r="M30" s="623">
        <f t="shared" si="4"/>
        <v>0</v>
      </c>
    </row>
    <row r="31" spans="1:17" s="514" customFormat="1" ht="26.25" customHeight="1" x14ac:dyDescent="0.35">
      <c r="A31" s="577" t="s">
        <v>315</v>
      </c>
      <c r="B31" s="616"/>
      <c r="C31" s="617"/>
      <c r="D31" s="618"/>
      <c r="E31" s="617"/>
      <c r="F31" s="619"/>
      <c r="G31" s="620"/>
      <c r="H31" s="617"/>
      <c r="I31" s="618"/>
      <c r="J31" s="617"/>
      <c r="K31" s="621"/>
      <c r="L31" s="622">
        <f t="shared" si="3"/>
        <v>0</v>
      </c>
      <c r="M31" s="623">
        <f t="shared" si="4"/>
        <v>0</v>
      </c>
    </row>
    <row r="32" spans="1:17" s="514" customFormat="1" ht="26.25" customHeight="1" x14ac:dyDescent="0.35">
      <c r="A32" s="577" t="s">
        <v>316</v>
      </c>
      <c r="B32" s="616"/>
      <c r="C32" s="617"/>
      <c r="D32" s="618"/>
      <c r="E32" s="617"/>
      <c r="F32" s="619"/>
      <c r="G32" s="620"/>
      <c r="H32" s="617"/>
      <c r="I32" s="618"/>
      <c r="J32" s="617"/>
      <c r="K32" s="621"/>
      <c r="L32" s="622">
        <f>+B32+C32+D32+E32+F32</f>
        <v>0</v>
      </c>
      <c r="M32" s="623">
        <f t="shared" si="4"/>
        <v>0</v>
      </c>
    </row>
    <row r="33" spans="1:17" s="514" customFormat="1" ht="26.25" customHeight="1" x14ac:dyDescent="0.35">
      <c r="A33" s="577" t="s">
        <v>305</v>
      </c>
      <c r="B33" s="616"/>
      <c r="C33" s="617"/>
      <c r="D33" s="618"/>
      <c r="E33" s="617"/>
      <c r="F33" s="619"/>
      <c r="G33" s="620"/>
      <c r="H33" s="617"/>
      <c r="I33" s="618"/>
      <c r="J33" s="617"/>
      <c r="K33" s="621"/>
      <c r="L33" s="622">
        <f>+B33+C33+D33+E33+F33</f>
        <v>0</v>
      </c>
      <c r="M33" s="623">
        <f>SUM(G33:K33)</f>
        <v>0</v>
      </c>
    </row>
    <row r="34" spans="1:17" s="514" customFormat="1" ht="26.25" customHeight="1" x14ac:dyDescent="0.35">
      <c r="A34" s="577" t="s">
        <v>306</v>
      </c>
      <c r="B34" s="616"/>
      <c r="C34" s="617"/>
      <c r="D34" s="618"/>
      <c r="E34" s="617"/>
      <c r="F34" s="619"/>
      <c r="G34" s="620"/>
      <c r="H34" s="617"/>
      <c r="I34" s="618"/>
      <c r="J34" s="617"/>
      <c r="K34" s="621"/>
      <c r="L34" s="622">
        <f>+B34+C34+D34+E34+F34</f>
        <v>0</v>
      </c>
      <c r="M34" s="623">
        <f>SUM(G34:K34)</f>
        <v>0</v>
      </c>
    </row>
    <row r="35" spans="1:17" s="514" customFormat="1" ht="26.25" customHeight="1" x14ac:dyDescent="0.35">
      <c r="A35" s="577" t="s">
        <v>307</v>
      </c>
      <c r="B35" s="616"/>
      <c r="C35" s="617"/>
      <c r="D35" s="618"/>
      <c r="E35" s="617"/>
      <c r="F35" s="619"/>
      <c r="G35" s="620"/>
      <c r="H35" s="617"/>
      <c r="I35" s="618"/>
      <c r="J35" s="617"/>
      <c r="K35" s="621"/>
      <c r="L35" s="622">
        <f t="shared" si="3"/>
        <v>0</v>
      </c>
      <c r="M35" s="623">
        <f t="shared" si="4"/>
        <v>0</v>
      </c>
    </row>
    <row r="36" spans="1:17" s="514" customFormat="1" ht="26.25" customHeight="1" x14ac:dyDescent="0.35">
      <c r="A36" s="571" t="s">
        <v>308</v>
      </c>
      <c r="B36" s="616"/>
      <c r="C36" s="617"/>
      <c r="D36" s="618"/>
      <c r="E36" s="617"/>
      <c r="F36" s="619"/>
      <c r="G36" s="620"/>
      <c r="H36" s="617"/>
      <c r="I36" s="618"/>
      <c r="J36" s="617"/>
      <c r="K36" s="621"/>
      <c r="L36" s="622">
        <f t="shared" si="3"/>
        <v>0</v>
      </c>
      <c r="M36" s="623">
        <f t="shared" si="4"/>
        <v>0</v>
      </c>
    </row>
    <row r="37" spans="1:17" s="514" customFormat="1" ht="26.25" customHeight="1" x14ac:dyDescent="0.35">
      <c r="A37" s="577" t="s">
        <v>309</v>
      </c>
      <c r="B37" s="624"/>
      <c r="C37" s="625"/>
      <c r="D37" s="625"/>
      <c r="E37" s="625"/>
      <c r="F37" s="626"/>
      <c r="G37" s="620"/>
      <c r="H37" s="617"/>
      <c r="I37" s="618"/>
      <c r="J37" s="617"/>
      <c r="K37" s="621"/>
      <c r="L37" s="622">
        <f t="shared" si="3"/>
        <v>0</v>
      </c>
      <c r="M37" s="623">
        <f t="shared" si="4"/>
        <v>0</v>
      </c>
    </row>
    <row r="38" spans="1:17" s="514" customFormat="1" ht="26.25" customHeight="1" thickBot="1" x14ac:dyDescent="0.4">
      <c r="A38" s="627" t="s">
        <v>310</v>
      </c>
      <c r="B38" s="628"/>
      <c r="C38" s="629"/>
      <c r="D38" s="629"/>
      <c r="E38" s="629"/>
      <c r="F38" s="630"/>
      <c r="G38" s="631"/>
      <c r="H38" s="632"/>
      <c r="I38" s="633"/>
      <c r="J38" s="632"/>
      <c r="K38" s="634"/>
      <c r="L38" s="635">
        <f t="shared" si="3"/>
        <v>0</v>
      </c>
      <c r="M38" s="636">
        <f t="shared" si="4"/>
        <v>0</v>
      </c>
      <c r="Q38" s="507"/>
    </row>
    <row r="39" spans="1:17" s="507" customFormat="1" ht="26.25" customHeight="1" thickBot="1" x14ac:dyDescent="0.4">
      <c r="A39" s="637" t="s">
        <v>41</v>
      </c>
      <c r="B39" s="638">
        <f t="shared" ref="B39:J39" si="5">SUM(B27:B38)</f>
        <v>0</v>
      </c>
      <c r="C39" s="639">
        <f t="shared" si="5"/>
        <v>0</v>
      </c>
      <c r="D39" s="640">
        <f t="shared" si="5"/>
        <v>0</v>
      </c>
      <c r="E39" s="639">
        <f t="shared" si="5"/>
        <v>0</v>
      </c>
      <c r="F39" s="641">
        <f>SUM(F27:F38)</f>
        <v>0</v>
      </c>
      <c r="G39" s="642">
        <f t="shared" si="5"/>
        <v>0</v>
      </c>
      <c r="H39" s="643">
        <f t="shared" si="5"/>
        <v>0</v>
      </c>
      <c r="I39" s="643">
        <f t="shared" si="5"/>
        <v>0</v>
      </c>
      <c r="J39" s="643">
        <f t="shared" si="5"/>
        <v>0</v>
      </c>
      <c r="K39" s="644">
        <f>SUM(K27:K38)</f>
        <v>0</v>
      </c>
      <c r="L39" s="645">
        <f>SUM(L27:L38)</f>
        <v>0</v>
      </c>
      <c r="M39" s="646">
        <f>SUM(M27:M38)</f>
        <v>0</v>
      </c>
      <c r="Q39" s="512"/>
    </row>
    <row r="40" spans="1:17" s="507" customFormat="1" ht="26.25" customHeight="1" x14ac:dyDescent="0.35">
      <c r="A40" s="647"/>
      <c r="B40" s="648"/>
      <c r="C40" s="648"/>
      <c r="D40" s="648"/>
      <c r="E40" s="648"/>
      <c r="F40" s="648"/>
      <c r="G40" s="648"/>
      <c r="H40" s="648"/>
      <c r="I40" s="648"/>
      <c r="J40" s="648"/>
      <c r="K40" s="648"/>
      <c r="L40" s="648"/>
      <c r="M40" s="649"/>
      <c r="N40" s="649"/>
      <c r="Q40" s="512"/>
    </row>
    <row r="41" spans="1:17" ht="13.25" customHeight="1" thickBot="1" x14ac:dyDescent="0.4"/>
    <row r="42" spans="1:17" ht="18" thickBot="1" x14ac:dyDescent="0.4">
      <c r="A42" s="770" t="s">
        <v>299</v>
      </c>
      <c r="B42" s="772" t="s">
        <v>331</v>
      </c>
      <c r="C42" s="773"/>
      <c r="D42" s="650"/>
      <c r="E42" s="774" t="s">
        <v>332</v>
      </c>
      <c r="F42" s="775"/>
      <c r="H42" s="776" t="s">
        <v>333</v>
      </c>
      <c r="I42" s="777"/>
      <c r="J42" s="777"/>
      <c r="K42" s="777"/>
      <c r="L42" s="778"/>
      <c r="M42" s="553"/>
      <c r="N42" s="512"/>
    </row>
    <row r="43" spans="1:17" ht="18" thickBot="1" x14ac:dyDescent="0.4">
      <c r="A43" s="771"/>
      <c r="B43" s="651" t="s">
        <v>334</v>
      </c>
      <c r="C43" s="651" t="s">
        <v>335</v>
      </c>
      <c r="D43" s="652"/>
      <c r="E43" s="653" t="s">
        <v>299</v>
      </c>
      <c r="F43" s="654" t="s">
        <v>336</v>
      </c>
      <c r="H43" s="779" t="s">
        <v>337</v>
      </c>
      <c r="I43" s="780"/>
      <c r="J43" s="655"/>
      <c r="K43" s="656" t="s">
        <v>334</v>
      </c>
      <c r="L43" s="657" t="s">
        <v>330</v>
      </c>
      <c r="N43" s="512"/>
    </row>
    <row r="44" spans="1:17" x14ac:dyDescent="0.35">
      <c r="A44" s="571" t="s">
        <v>305</v>
      </c>
      <c r="B44" s="658"/>
      <c r="C44" s="658"/>
      <c r="D44" s="659"/>
      <c r="E44" s="527" t="str">
        <f t="shared" ref="E44:E55" si="6">+A10</f>
        <v>July</v>
      </c>
      <c r="F44" s="660"/>
      <c r="H44" s="661"/>
      <c r="I44" s="662"/>
      <c r="J44" s="662"/>
      <c r="K44" s="663">
        <f>+L39</f>
        <v>0</v>
      </c>
      <c r="L44" s="664">
        <f>+M39</f>
        <v>0</v>
      </c>
      <c r="N44" s="512"/>
    </row>
    <row r="45" spans="1:17" ht="18" thickBot="1" x14ac:dyDescent="0.4">
      <c r="A45" s="577" t="s">
        <v>306</v>
      </c>
      <c r="B45" s="658"/>
      <c r="C45" s="658"/>
      <c r="D45" s="665"/>
      <c r="E45" s="534" t="str">
        <f t="shared" si="6"/>
        <v>August</v>
      </c>
      <c r="F45" s="666"/>
      <c r="H45" s="667"/>
      <c r="I45" s="668" t="s">
        <v>338</v>
      </c>
      <c r="J45" s="669"/>
      <c r="K45" s="670"/>
      <c r="L45" s="671">
        <f>+D56</f>
        <v>0</v>
      </c>
      <c r="N45" s="512"/>
    </row>
    <row r="46" spans="1:17" ht="18.75" customHeight="1" thickBot="1" x14ac:dyDescent="0.4">
      <c r="A46" s="577" t="s">
        <v>307</v>
      </c>
      <c r="B46" s="658"/>
      <c r="C46" s="658"/>
      <c r="D46" s="659"/>
      <c r="E46" s="534" t="str">
        <f t="shared" si="6"/>
        <v>September</v>
      </c>
      <c r="F46" s="666"/>
      <c r="H46" s="672"/>
      <c r="L46" s="673"/>
      <c r="N46" s="512"/>
    </row>
    <row r="47" spans="1:17" ht="18" thickBot="1" x14ac:dyDescent="0.4">
      <c r="A47" s="583" t="s">
        <v>308</v>
      </c>
      <c r="B47" s="658"/>
      <c r="C47" s="658"/>
      <c r="D47" s="659"/>
      <c r="E47" s="534" t="str">
        <f t="shared" si="6"/>
        <v>October</v>
      </c>
      <c r="F47" s="666"/>
      <c r="H47" s="674" t="s">
        <v>339</v>
      </c>
      <c r="I47" s="675"/>
      <c r="J47" s="675"/>
      <c r="K47" s="675"/>
      <c r="L47" s="676">
        <f>+K44-(L44+L45)</f>
        <v>0</v>
      </c>
      <c r="N47" s="512"/>
    </row>
    <row r="48" spans="1:17" ht="18" thickBot="1" x14ac:dyDescent="0.4">
      <c r="A48" s="577" t="s">
        <v>309</v>
      </c>
      <c r="B48" s="658"/>
      <c r="C48" s="658"/>
      <c r="D48" s="659"/>
      <c r="E48" s="534" t="str">
        <f t="shared" si="6"/>
        <v>November</v>
      </c>
      <c r="F48" s="666"/>
      <c r="H48" s="672"/>
      <c r="L48" s="673"/>
      <c r="N48" s="512"/>
    </row>
    <row r="49" spans="1:14" ht="18" thickBot="1" x14ac:dyDescent="0.4">
      <c r="A49" s="577" t="s">
        <v>310</v>
      </c>
      <c r="B49" s="658"/>
      <c r="C49" s="658"/>
      <c r="D49" s="659"/>
      <c r="E49" s="534" t="str">
        <f t="shared" si="6"/>
        <v>December</v>
      </c>
      <c r="F49" s="666"/>
      <c r="H49" s="674" t="s">
        <v>340</v>
      </c>
      <c r="I49" s="675"/>
      <c r="J49" s="675"/>
      <c r="K49" s="675"/>
      <c r="L49" s="677"/>
      <c r="N49" s="512"/>
    </row>
    <row r="50" spans="1:14" ht="18" thickBot="1" x14ac:dyDescent="0.4">
      <c r="A50" s="577" t="s">
        <v>311</v>
      </c>
      <c r="B50" s="658"/>
      <c r="C50" s="658"/>
      <c r="D50" s="665"/>
      <c r="E50" s="534" t="str">
        <f t="shared" si="6"/>
        <v>January</v>
      </c>
      <c r="F50" s="666"/>
      <c r="H50" s="678"/>
      <c r="I50" s="679"/>
      <c r="J50" s="680"/>
      <c r="K50" s="681" t="s">
        <v>341</v>
      </c>
      <c r="L50" s="645">
        <f>+L39-B56-M39</f>
        <v>0</v>
      </c>
      <c r="N50" s="512"/>
    </row>
    <row r="51" spans="1:14" x14ac:dyDescent="0.35">
      <c r="A51" s="577" t="s">
        <v>312</v>
      </c>
      <c r="B51" s="658"/>
      <c r="C51" s="658"/>
      <c r="D51" s="659"/>
      <c r="E51" s="534" t="str">
        <f t="shared" si="6"/>
        <v>February</v>
      </c>
      <c r="F51" s="682"/>
      <c r="H51" s="683"/>
      <c r="I51" s="553"/>
      <c r="J51" s="553"/>
      <c r="K51" s="553"/>
      <c r="L51" s="684"/>
      <c r="N51" s="512"/>
    </row>
    <row r="52" spans="1:14" x14ac:dyDescent="0.35">
      <c r="A52" s="577" t="s">
        <v>313</v>
      </c>
      <c r="B52" s="658"/>
      <c r="C52" s="658"/>
      <c r="D52" s="659"/>
      <c r="E52" s="534" t="str">
        <f t="shared" si="6"/>
        <v>March</v>
      </c>
      <c r="F52" s="666"/>
      <c r="H52" s="683"/>
      <c r="N52" s="512"/>
    </row>
    <row r="53" spans="1:14" x14ac:dyDescent="0.35">
      <c r="A53" s="571" t="s">
        <v>314</v>
      </c>
      <c r="B53" s="658"/>
      <c r="C53" s="658"/>
      <c r="D53" s="659"/>
      <c r="E53" s="534" t="str">
        <f t="shared" si="6"/>
        <v>April</v>
      </c>
      <c r="F53" s="666"/>
      <c r="H53" s="685"/>
      <c r="N53" s="512"/>
    </row>
    <row r="54" spans="1:14" x14ac:dyDescent="0.35">
      <c r="A54" s="577" t="s">
        <v>315</v>
      </c>
      <c r="B54" s="686"/>
      <c r="C54" s="658"/>
      <c r="D54" s="659"/>
      <c r="E54" s="534" t="str">
        <f t="shared" si="6"/>
        <v>May</v>
      </c>
      <c r="F54" s="666"/>
      <c r="H54" s="687"/>
      <c r="K54" s="553"/>
      <c r="L54" s="553"/>
      <c r="N54" s="512"/>
    </row>
    <row r="55" spans="1:14" ht="18" thickBot="1" x14ac:dyDescent="0.4">
      <c r="A55" s="571" t="s">
        <v>316</v>
      </c>
      <c r="B55" s="658"/>
      <c r="C55" s="658"/>
      <c r="D55" s="659"/>
      <c r="E55" s="534" t="str">
        <f t="shared" si="6"/>
        <v>June</v>
      </c>
      <c r="F55" s="666"/>
      <c r="K55" s="553"/>
      <c r="L55" s="553"/>
      <c r="M55" s="553"/>
      <c r="N55" s="512"/>
    </row>
    <row r="56" spans="1:14" ht="18" thickBot="1" x14ac:dyDescent="0.4">
      <c r="A56" s="688" t="s">
        <v>41</v>
      </c>
      <c r="B56" s="689">
        <f>SUM(B44:B55)</f>
        <v>0</v>
      </c>
      <c r="C56" s="689">
        <f>SUM(C44:C55)</f>
        <v>0</v>
      </c>
      <c r="D56" s="690"/>
      <c r="E56" s="691"/>
      <c r="F56" s="692">
        <f>SUM(F44:F55)</f>
        <v>0</v>
      </c>
      <c r="M56" s="553"/>
      <c r="N56" s="512"/>
    </row>
    <row r="57" spans="1:14" x14ac:dyDescent="0.35">
      <c r="E57" s="693"/>
      <c r="F57" s="693"/>
      <c r="H57" s="694"/>
      <c r="I57" s="694"/>
      <c r="N57" s="695"/>
    </row>
    <row r="58" spans="1:14" x14ac:dyDescent="0.35">
      <c r="A58" s="696" t="s">
        <v>342</v>
      </c>
      <c r="D58" s="697"/>
      <c r="E58" s="693"/>
      <c r="F58" s="693"/>
      <c r="H58" s="694"/>
    </row>
    <row r="59" spans="1:14" x14ac:dyDescent="0.35">
      <c r="A59" s="553" t="s">
        <v>343</v>
      </c>
      <c r="D59" s="697">
        <f>+C60+C61</f>
        <v>0</v>
      </c>
      <c r="E59" s="693"/>
      <c r="F59" s="693"/>
      <c r="H59" s="694"/>
    </row>
    <row r="60" spans="1:14" x14ac:dyDescent="0.35">
      <c r="A60" s="553"/>
      <c r="B60" s="509" t="s">
        <v>344</v>
      </c>
      <c r="C60" s="694">
        <f>+M39</f>
        <v>0</v>
      </c>
      <c r="D60" s="684"/>
      <c r="E60" s="693"/>
      <c r="F60" s="693"/>
      <c r="H60" s="694"/>
    </row>
    <row r="61" spans="1:14" x14ac:dyDescent="0.35">
      <c r="A61" s="553"/>
      <c r="B61" s="509" t="s">
        <v>345</v>
      </c>
      <c r="C61" s="694">
        <f>+C56</f>
        <v>0</v>
      </c>
      <c r="H61" s="694"/>
    </row>
    <row r="62" spans="1:14" x14ac:dyDescent="0.35">
      <c r="A62" s="553"/>
      <c r="C62" s="694"/>
      <c r="D62" s="694">
        <f>C60+C61</f>
        <v>0</v>
      </c>
    </row>
    <row r="63" spans="1:14" x14ac:dyDescent="0.35">
      <c r="A63" s="553" t="s">
        <v>346</v>
      </c>
      <c r="D63" s="694"/>
    </row>
    <row r="64" spans="1:14" x14ac:dyDescent="0.35">
      <c r="B64" s="509" t="s">
        <v>301</v>
      </c>
      <c r="C64" s="698">
        <f>'[8]KWhGener-FuelInfo'!D38</f>
        <v>0</v>
      </c>
    </row>
    <row r="65" spans="2:4" x14ac:dyDescent="0.35">
      <c r="B65" s="695" t="s">
        <v>347</v>
      </c>
      <c r="C65" s="694">
        <f>+F56</f>
        <v>0</v>
      </c>
    </row>
    <row r="66" spans="2:4" x14ac:dyDescent="0.35">
      <c r="B66" s="762"/>
      <c r="C66" s="763"/>
      <c r="D66" s="698">
        <f>C64+C65</f>
        <v>0</v>
      </c>
    </row>
    <row r="67" spans="2:4" x14ac:dyDescent="0.35">
      <c r="B67" s="699"/>
      <c r="C67" s="563"/>
      <c r="D67" s="698"/>
    </row>
    <row r="68" spans="2:4" x14ac:dyDescent="0.35">
      <c r="C68" s="647" t="s">
        <v>348</v>
      </c>
      <c r="D68" s="649">
        <f>+D59-D63</f>
        <v>0</v>
      </c>
    </row>
  </sheetData>
  <mergeCells count="21">
    <mergeCell ref="A4:K4"/>
    <mergeCell ref="A5:K5"/>
    <mergeCell ref="B7:H7"/>
    <mergeCell ref="I7:K7"/>
    <mergeCell ref="B24:F24"/>
    <mergeCell ref="G24:K24"/>
    <mergeCell ref="B66:C66"/>
    <mergeCell ref="H25:H26"/>
    <mergeCell ref="J25:J26"/>
    <mergeCell ref="K25:K26"/>
    <mergeCell ref="A42:A43"/>
    <mergeCell ref="B42:C42"/>
    <mergeCell ref="E42:F42"/>
    <mergeCell ref="H42:L42"/>
    <mergeCell ref="H43:I43"/>
    <mergeCell ref="A25:A26"/>
    <mergeCell ref="B25:B26"/>
    <mergeCell ref="C25:C26"/>
    <mergeCell ref="E25:E26"/>
    <mergeCell ref="F25:F26"/>
    <mergeCell ref="G25:G26"/>
  </mergeCells>
  <printOptions horizontalCentered="1"/>
  <pageMargins left="0.25" right="0.25" top="0.75" bottom="0.75" header="0.3" footer="0.3"/>
  <pageSetup scale="32" fitToWidth="0" orientation="landscape" horizontalDpi="300" verticalDpi="300" r:id="rId1"/>
  <headerFooter alignWithMargins="0"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BA0C-1DFE-4B39-AF3D-53DF670C26CF}">
  <dimension ref="A1:O69"/>
  <sheetViews>
    <sheetView view="pageBreakPreview" zoomScale="60" zoomScaleNormal="100" workbookViewId="0">
      <selection activeCell="V38" sqref="V38"/>
    </sheetView>
  </sheetViews>
  <sheetFormatPr defaultRowHeight="15.5" x14ac:dyDescent="0.35"/>
  <cols>
    <col min="1" max="1" width="31.36328125" style="411" bestFit="1" customWidth="1"/>
    <col min="2" max="2" width="14" style="411" customWidth="1"/>
    <col min="3" max="3" width="11.453125" style="411" customWidth="1"/>
    <col min="4" max="4" width="14.36328125" style="411" bestFit="1" customWidth="1"/>
    <col min="5" max="5" width="10.54296875" style="411" bestFit="1" customWidth="1"/>
    <col min="6" max="6" width="11.453125" style="411" bestFit="1" customWidth="1"/>
    <col min="7" max="7" width="19.90625" style="411" customWidth="1"/>
    <col min="8" max="11" width="8.90625" style="406"/>
    <col min="12" max="12" width="11.08984375" style="406" customWidth="1"/>
    <col min="13" max="13" width="5.81640625" style="406" customWidth="1"/>
    <col min="14" max="256" width="8.90625" style="406"/>
    <col min="257" max="257" width="31.36328125" style="406" bestFit="1" customWidth="1"/>
    <col min="258" max="258" width="14" style="406" customWidth="1"/>
    <col min="259" max="259" width="11.453125" style="406" customWidth="1"/>
    <col min="260" max="260" width="14.36328125" style="406" bestFit="1" customWidth="1"/>
    <col min="261" max="261" width="10.54296875" style="406" bestFit="1" customWidth="1"/>
    <col min="262" max="262" width="11.453125" style="406" bestFit="1" customWidth="1"/>
    <col min="263" max="263" width="19.90625" style="406" customWidth="1"/>
    <col min="264" max="267" width="8.90625" style="406"/>
    <col min="268" max="268" width="11.08984375" style="406" customWidth="1"/>
    <col min="269" max="269" width="5.81640625" style="406" customWidth="1"/>
    <col min="270" max="512" width="8.90625" style="406"/>
    <col min="513" max="513" width="31.36328125" style="406" bestFit="1" customWidth="1"/>
    <col min="514" max="514" width="14" style="406" customWidth="1"/>
    <col min="515" max="515" width="11.453125" style="406" customWidth="1"/>
    <col min="516" max="516" width="14.36328125" style="406" bestFit="1" customWidth="1"/>
    <col min="517" max="517" width="10.54296875" style="406" bestFit="1" customWidth="1"/>
    <col min="518" max="518" width="11.453125" style="406" bestFit="1" customWidth="1"/>
    <col min="519" max="519" width="19.90625" style="406" customWidth="1"/>
    <col min="520" max="523" width="8.90625" style="406"/>
    <col min="524" max="524" width="11.08984375" style="406" customWidth="1"/>
    <col min="525" max="525" width="5.81640625" style="406" customWidth="1"/>
    <col min="526" max="768" width="8.90625" style="406"/>
    <col min="769" max="769" width="31.36328125" style="406" bestFit="1" customWidth="1"/>
    <col min="770" max="770" width="14" style="406" customWidth="1"/>
    <col min="771" max="771" width="11.453125" style="406" customWidth="1"/>
    <col min="772" max="772" width="14.36328125" style="406" bestFit="1" customWidth="1"/>
    <col min="773" max="773" width="10.54296875" style="406" bestFit="1" customWidth="1"/>
    <col min="774" max="774" width="11.453125" style="406" bestFit="1" customWidth="1"/>
    <col min="775" max="775" width="19.90625" style="406" customWidth="1"/>
    <col min="776" max="779" width="8.90625" style="406"/>
    <col min="780" max="780" width="11.08984375" style="406" customWidth="1"/>
    <col min="781" max="781" width="5.81640625" style="406" customWidth="1"/>
    <col min="782" max="1024" width="8.90625" style="406"/>
    <col min="1025" max="1025" width="31.36328125" style="406" bestFit="1" customWidth="1"/>
    <col min="1026" max="1026" width="14" style="406" customWidth="1"/>
    <col min="1027" max="1027" width="11.453125" style="406" customWidth="1"/>
    <col min="1028" max="1028" width="14.36328125" style="406" bestFit="1" customWidth="1"/>
    <col min="1029" max="1029" width="10.54296875" style="406" bestFit="1" customWidth="1"/>
    <col min="1030" max="1030" width="11.453125" style="406" bestFit="1" customWidth="1"/>
    <col min="1031" max="1031" width="19.90625" style="406" customWidth="1"/>
    <col min="1032" max="1035" width="8.90625" style="406"/>
    <col min="1036" max="1036" width="11.08984375" style="406" customWidth="1"/>
    <col min="1037" max="1037" width="5.81640625" style="406" customWidth="1"/>
    <col min="1038" max="1280" width="8.90625" style="406"/>
    <col min="1281" max="1281" width="31.36328125" style="406" bestFit="1" customWidth="1"/>
    <col min="1282" max="1282" width="14" style="406" customWidth="1"/>
    <col min="1283" max="1283" width="11.453125" style="406" customWidth="1"/>
    <col min="1284" max="1284" width="14.36328125" style="406" bestFit="1" customWidth="1"/>
    <col min="1285" max="1285" width="10.54296875" style="406" bestFit="1" customWidth="1"/>
    <col min="1286" max="1286" width="11.453125" style="406" bestFit="1" customWidth="1"/>
    <col min="1287" max="1287" width="19.90625" style="406" customWidth="1"/>
    <col min="1288" max="1291" width="8.90625" style="406"/>
    <col min="1292" max="1292" width="11.08984375" style="406" customWidth="1"/>
    <col min="1293" max="1293" width="5.81640625" style="406" customWidth="1"/>
    <col min="1294" max="1536" width="8.90625" style="406"/>
    <col min="1537" max="1537" width="31.36328125" style="406" bestFit="1" customWidth="1"/>
    <col min="1538" max="1538" width="14" style="406" customWidth="1"/>
    <col min="1539" max="1539" width="11.453125" style="406" customWidth="1"/>
    <col min="1540" max="1540" width="14.36328125" style="406" bestFit="1" customWidth="1"/>
    <col min="1541" max="1541" width="10.54296875" style="406" bestFit="1" customWidth="1"/>
    <col min="1542" max="1542" width="11.453125" style="406" bestFit="1" customWidth="1"/>
    <col min="1543" max="1543" width="19.90625" style="406" customWidth="1"/>
    <col min="1544" max="1547" width="8.90625" style="406"/>
    <col min="1548" max="1548" width="11.08984375" style="406" customWidth="1"/>
    <col min="1549" max="1549" width="5.81640625" style="406" customWidth="1"/>
    <col min="1550" max="1792" width="8.90625" style="406"/>
    <col min="1793" max="1793" width="31.36328125" style="406" bestFit="1" customWidth="1"/>
    <col min="1794" max="1794" width="14" style="406" customWidth="1"/>
    <col min="1795" max="1795" width="11.453125" style="406" customWidth="1"/>
    <col min="1796" max="1796" width="14.36328125" style="406" bestFit="1" customWidth="1"/>
    <col min="1797" max="1797" width="10.54296875" style="406" bestFit="1" customWidth="1"/>
    <col min="1798" max="1798" width="11.453125" style="406" bestFit="1" customWidth="1"/>
    <col min="1799" max="1799" width="19.90625" style="406" customWidth="1"/>
    <col min="1800" max="1803" width="8.90625" style="406"/>
    <col min="1804" max="1804" width="11.08984375" style="406" customWidth="1"/>
    <col min="1805" max="1805" width="5.81640625" style="406" customWidth="1"/>
    <col min="1806" max="2048" width="8.90625" style="406"/>
    <col min="2049" max="2049" width="31.36328125" style="406" bestFit="1" customWidth="1"/>
    <col min="2050" max="2050" width="14" style="406" customWidth="1"/>
    <col min="2051" max="2051" width="11.453125" style="406" customWidth="1"/>
    <col min="2052" max="2052" width="14.36328125" style="406" bestFit="1" customWidth="1"/>
    <col min="2053" max="2053" width="10.54296875" style="406" bestFit="1" customWidth="1"/>
    <col min="2054" max="2054" width="11.453125" style="406" bestFit="1" customWidth="1"/>
    <col min="2055" max="2055" width="19.90625" style="406" customWidth="1"/>
    <col min="2056" max="2059" width="8.90625" style="406"/>
    <col min="2060" max="2060" width="11.08984375" style="406" customWidth="1"/>
    <col min="2061" max="2061" width="5.81640625" style="406" customWidth="1"/>
    <col min="2062" max="2304" width="8.90625" style="406"/>
    <col min="2305" max="2305" width="31.36328125" style="406" bestFit="1" customWidth="1"/>
    <col min="2306" max="2306" width="14" style="406" customWidth="1"/>
    <col min="2307" max="2307" width="11.453125" style="406" customWidth="1"/>
    <col min="2308" max="2308" width="14.36328125" style="406" bestFit="1" customWidth="1"/>
    <col min="2309" max="2309" width="10.54296875" style="406" bestFit="1" customWidth="1"/>
    <col min="2310" max="2310" width="11.453125" style="406" bestFit="1" customWidth="1"/>
    <col min="2311" max="2311" width="19.90625" style="406" customWidth="1"/>
    <col min="2312" max="2315" width="8.90625" style="406"/>
    <col min="2316" max="2316" width="11.08984375" style="406" customWidth="1"/>
    <col min="2317" max="2317" width="5.81640625" style="406" customWidth="1"/>
    <col min="2318" max="2560" width="8.90625" style="406"/>
    <col min="2561" max="2561" width="31.36328125" style="406" bestFit="1" customWidth="1"/>
    <col min="2562" max="2562" width="14" style="406" customWidth="1"/>
    <col min="2563" max="2563" width="11.453125" style="406" customWidth="1"/>
    <col min="2564" max="2564" width="14.36328125" style="406" bestFit="1" customWidth="1"/>
    <col min="2565" max="2565" width="10.54296875" style="406" bestFit="1" customWidth="1"/>
    <col min="2566" max="2566" width="11.453125" style="406" bestFit="1" customWidth="1"/>
    <col min="2567" max="2567" width="19.90625" style="406" customWidth="1"/>
    <col min="2568" max="2571" width="8.90625" style="406"/>
    <col min="2572" max="2572" width="11.08984375" style="406" customWidth="1"/>
    <col min="2573" max="2573" width="5.81640625" style="406" customWidth="1"/>
    <col min="2574" max="2816" width="8.90625" style="406"/>
    <col min="2817" max="2817" width="31.36328125" style="406" bestFit="1" customWidth="1"/>
    <col min="2818" max="2818" width="14" style="406" customWidth="1"/>
    <col min="2819" max="2819" width="11.453125" style="406" customWidth="1"/>
    <col min="2820" max="2820" width="14.36328125" style="406" bestFit="1" customWidth="1"/>
    <col min="2821" max="2821" width="10.54296875" style="406" bestFit="1" customWidth="1"/>
    <col min="2822" max="2822" width="11.453125" style="406" bestFit="1" customWidth="1"/>
    <col min="2823" max="2823" width="19.90625" style="406" customWidth="1"/>
    <col min="2824" max="2827" width="8.90625" style="406"/>
    <col min="2828" max="2828" width="11.08984375" style="406" customWidth="1"/>
    <col min="2829" max="2829" width="5.81640625" style="406" customWidth="1"/>
    <col min="2830" max="3072" width="8.90625" style="406"/>
    <col min="3073" max="3073" width="31.36328125" style="406" bestFit="1" customWidth="1"/>
    <col min="3074" max="3074" width="14" style="406" customWidth="1"/>
    <col min="3075" max="3075" width="11.453125" style="406" customWidth="1"/>
    <col min="3076" max="3076" width="14.36328125" style="406" bestFit="1" customWidth="1"/>
    <col min="3077" max="3077" width="10.54296875" style="406" bestFit="1" customWidth="1"/>
    <col min="3078" max="3078" width="11.453125" style="406" bestFit="1" customWidth="1"/>
    <col min="3079" max="3079" width="19.90625" style="406" customWidth="1"/>
    <col min="3080" max="3083" width="8.90625" style="406"/>
    <col min="3084" max="3084" width="11.08984375" style="406" customWidth="1"/>
    <col min="3085" max="3085" width="5.81640625" style="406" customWidth="1"/>
    <col min="3086" max="3328" width="8.90625" style="406"/>
    <col min="3329" max="3329" width="31.36328125" style="406" bestFit="1" customWidth="1"/>
    <col min="3330" max="3330" width="14" style="406" customWidth="1"/>
    <col min="3331" max="3331" width="11.453125" style="406" customWidth="1"/>
    <col min="3332" max="3332" width="14.36328125" style="406" bestFit="1" customWidth="1"/>
    <col min="3333" max="3333" width="10.54296875" style="406" bestFit="1" customWidth="1"/>
    <col min="3334" max="3334" width="11.453125" style="406" bestFit="1" customWidth="1"/>
    <col min="3335" max="3335" width="19.90625" style="406" customWidth="1"/>
    <col min="3336" max="3339" width="8.90625" style="406"/>
    <col min="3340" max="3340" width="11.08984375" style="406" customWidth="1"/>
    <col min="3341" max="3341" width="5.81640625" style="406" customWidth="1"/>
    <col min="3342" max="3584" width="8.90625" style="406"/>
    <col min="3585" max="3585" width="31.36328125" style="406" bestFit="1" customWidth="1"/>
    <col min="3586" max="3586" width="14" style="406" customWidth="1"/>
    <col min="3587" max="3587" width="11.453125" style="406" customWidth="1"/>
    <col min="3588" max="3588" width="14.36328125" style="406" bestFit="1" customWidth="1"/>
    <col min="3589" max="3589" width="10.54296875" style="406" bestFit="1" customWidth="1"/>
    <col min="3590" max="3590" width="11.453125" style="406" bestFit="1" customWidth="1"/>
    <col min="3591" max="3591" width="19.90625" style="406" customWidth="1"/>
    <col min="3592" max="3595" width="8.90625" style="406"/>
    <col min="3596" max="3596" width="11.08984375" style="406" customWidth="1"/>
    <col min="3597" max="3597" width="5.81640625" style="406" customWidth="1"/>
    <col min="3598" max="3840" width="8.90625" style="406"/>
    <col min="3841" max="3841" width="31.36328125" style="406" bestFit="1" customWidth="1"/>
    <col min="3842" max="3842" width="14" style="406" customWidth="1"/>
    <col min="3843" max="3843" width="11.453125" style="406" customWidth="1"/>
    <col min="3844" max="3844" width="14.36328125" style="406" bestFit="1" customWidth="1"/>
    <col min="3845" max="3845" width="10.54296875" style="406" bestFit="1" customWidth="1"/>
    <col min="3846" max="3846" width="11.453125" style="406" bestFit="1" customWidth="1"/>
    <col min="3847" max="3847" width="19.90625" style="406" customWidth="1"/>
    <col min="3848" max="3851" width="8.90625" style="406"/>
    <col min="3852" max="3852" width="11.08984375" style="406" customWidth="1"/>
    <col min="3853" max="3853" width="5.81640625" style="406" customWidth="1"/>
    <col min="3854" max="4096" width="8.90625" style="406"/>
    <col min="4097" max="4097" width="31.36328125" style="406" bestFit="1" customWidth="1"/>
    <col min="4098" max="4098" width="14" style="406" customWidth="1"/>
    <col min="4099" max="4099" width="11.453125" style="406" customWidth="1"/>
    <col min="4100" max="4100" width="14.36328125" style="406" bestFit="1" customWidth="1"/>
    <col min="4101" max="4101" width="10.54296875" style="406" bestFit="1" customWidth="1"/>
    <col min="4102" max="4102" width="11.453125" style="406" bestFit="1" customWidth="1"/>
    <col min="4103" max="4103" width="19.90625" style="406" customWidth="1"/>
    <col min="4104" max="4107" width="8.90625" style="406"/>
    <col min="4108" max="4108" width="11.08984375" style="406" customWidth="1"/>
    <col min="4109" max="4109" width="5.81640625" style="406" customWidth="1"/>
    <col min="4110" max="4352" width="8.90625" style="406"/>
    <col min="4353" max="4353" width="31.36328125" style="406" bestFit="1" customWidth="1"/>
    <col min="4354" max="4354" width="14" style="406" customWidth="1"/>
    <col min="4355" max="4355" width="11.453125" style="406" customWidth="1"/>
    <col min="4356" max="4356" width="14.36328125" style="406" bestFit="1" customWidth="1"/>
    <col min="4357" max="4357" width="10.54296875" style="406" bestFit="1" customWidth="1"/>
    <col min="4358" max="4358" width="11.453125" style="406" bestFit="1" customWidth="1"/>
    <col min="4359" max="4359" width="19.90625" style="406" customWidth="1"/>
    <col min="4360" max="4363" width="8.90625" style="406"/>
    <col min="4364" max="4364" width="11.08984375" style="406" customWidth="1"/>
    <col min="4365" max="4365" width="5.81640625" style="406" customWidth="1"/>
    <col min="4366" max="4608" width="8.90625" style="406"/>
    <col min="4609" max="4609" width="31.36328125" style="406" bestFit="1" customWidth="1"/>
    <col min="4610" max="4610" width="14" style="406" customWidth="1"/>
    <col min="4611" max="4611" width="11.453125" style="406" customWidth="1"/>
    <col min="4612" max="4612" width="14.36328125" style="406" bestFit="1" customWidth="1"/>
    <col min="4613" max="4613" width="10.54296875" style="406" bestFit="1" customWidth="1"/>
    <col min="4614" max="4614" width="11.453125" style="406" bestFit="1" customWidth="1"/>
    <col min="4615" max="4615" width="19.90625" style="406" customWidth="1"/>
    <col min="4616" max="4619" width="8.90625" style="406"/>
    <col min="4620" max="4620" width="11.08984375" style="406" customWidth="1"/>
    <col min="4621" max="4621" width="5.81640625" style="406" customWidth="1"/>
    <col min="4622" max="4864" width="8.90625" style="406"/>
    <col min="4865" max="4865" width="31.36328125" style="406" bestFit="1" customWidth="1"/>
    <col min="4866" max="4866" width="14" style="406" customWidth="1"/>
    <col min="4867" max="4867" width="11.453125" style="406" customWidth="1"/>
    <col min="4868" max="4868" width="14.36328125" style="406" bestFit="1" customWidth="1"/>
    <col min="4869" max="4869" width="10.54296875" style="406" bestFit="1" customWidth="1"/>
    <col min="4870" max="4870" width="11.453125" style="406" bestFit="1" customWidth="1"/>
    <col min="4871" max="4871" width="19.90625" style="406" customWidth="1"/>
    <col min="4872" max="4875" width="8.90625" style="406"/>
    <col min="4876" max="4876" width="11.08984375" style="406" customWidth="1"/>
    <col min="4877" max="4877" width="5.81640625" style="406" customWidth="1"/>
    <col min="4878" max="5120" width="8.90625" style="406"/>
    <col min="5121" max="5121" width="31.36328125" style="406" bestFit="1" customWidth="1"/>
    <col min="5122" max="5122" width="14" style="406" customWidth="1"/>
    <col min="5123" max="5123" width="11.453125" style="406" customWidth="1"/>
    <col min="5124" max="5124" width="14.36328125" style="406" bestFit="1" customWidth="1"/>
    <col min="5125" max="5125" width="10.54296875" style="406" bestFit="1" customWidth="1"/>
    <col min="5126" max="5126" width="11.453125" style="406" bestFit="1" customWidth="1"/>
    <col min="5127" max="5127" width="19.90625" style="406" customWidth="1"/>
    <col min="5128" max="5131" width="8.90625" style="406"/>
    <col min="5132" max="5132" width="11.08984375" style="406" customWidth="1"/>
    <col min="5133" max="5133" width="5.81640625" style="406" customWidth="1"/>
    <col min="5134" max="5376" width="8.90625" style="406"/>
    <col min="5377" max="5377" width="31.36328125" style="406" bestFit="1" customWidth="1"/>
    <col min="5378" max="5378" width="14" style="406" customWidth="1"/>
    <col min="5379" max="5379" width="11.453125" style="406" customWidth="1"/>
    <col min="5380" max="5380" width="14.36328125" style="406" bestFit="1" customWidth="1"/>
    <col min="5381" max="5381" width="10.54296875" style="406" bestFit="1" customWidth="1"/>
    <col min="5382" max="5382" width="11.453125" style="406" bestFit="1" customWidth="1"/>
    <col min="5383" max="5383" width="19.90625" style="406" customWidth="1"/>
    <col min="5384" max="5387" width="8.90625" style="406"/>
    <col min="5388" max="5388" width="11.08984375" style="406" customWidth="1"/>
    <col min="5389" max="5389" width="5.81640625" style="406" customWidth="1"/>
    <col min="5390" max="5632" width="8.90625" style="406"/>
    <col min="5633" max="5633" width="31.36328125" style="406" bestFit="1" customWidth="1"/>
    <col min="5634" max="5634" width="14" style="406" customWidth="1"/>
    <col min="5635" max="5635" width="11.453125" style="406" customWidth="1"/>
    <col min="5636" max="5636" width="14.36328125" style="406" bestFit="1" customWidth="1"/>
    <col min="5637" max="5637" width="10.54296875" style="406" bestFit="1" customWidth="1"/>
    <col min="5638" max="5638" width="11.453125" style="406" bestFit="1" customWidth="1"/>
    <col min="5639" max="5639" width="19.90625" style="406" customWidth="1"/>
    <col min="5640" max="5643" width="8.90625" style="406"/>
    <col min="5644" max="5644" width="11.08984375" style="406" customWidth="1"/>
    <col min="5645" max="5645" width="5.81640625" style="406" customWidth="1"/>
    <col min="5646" max="5888" width="8.90625" style="406"/>
    <col min="5889" max="5889" width="31.36328125" style="406" bestFit="1" customWidth="1"/>
    <col min="5890" max="5890" width="14" style="406" customWidth="1"/>
    <col min="5891" max="5891" width="11.453125" style="406" customWidth="1"/>
    <col min="5892" max="5892" width="14.36328125" style="406" bestFit="1" customWidth="1"/>
    <col min="5893" max="5893" width="10.54296875" style="406" bestFit="1" customWidth="1"/>
    <col min="5894" max="5894" width="11.453125" style="406" bestFit="1" customWidth="1"/>
    <col min="5895" max="5895" width="19.90625" style="406" customWidth="1"/>
    <col min="5896" max="5899" width="8.90625" style="406"/>
    <col min="5900" max="5900" width="11.08984375" style="406" customWidth="1"/>
    <col min="5901" max="5901" width="5.81640625" style="406" customWidth="1"/>
    <col min="5902" max="6144" width="8.90625" style="406"/>
    <col min="6145" max="6145" width="31.36328125" style="406" bestFit="1" customWidth="1"/>
    <col min="6146" max="6146" width="14" style="406" customWidth="1"/>
    <col min="6147" max="6147" width="11.453125" style="406" customWidth="1"/>
    <col min="6148" max="6148" width="14.36328125" style="406" bestFit="1" customWidth="1"/>
    <col min="6149" max="6149" width="10.54296875" style="406" bestFit="1" customWidth="1"/>
    <col min="6150" max="6150" width="11.453125" style="406" bestFit="1" customWidth="1"/>
    <col min="6151" max="6151" width="19.90625" style="406" customWidth="1"/>
    <col min="6152" max="6155" width="8.90625" style="406"/>
    <col min="6156" max="6156" width="11.08984375" style="406" customWidth="1"/>
    <col min="6157" max="6157" width="5.81640625" style="406" customWidth="1"/>
    <col min="6158" max="6400" width="8.90625" style="406"/>
    <col min="6401" max="6401" width="31.36328125" style="406" bestFit="1" customWidth="1"/>
    <col min="6402" max="6402" width="14" style="406" customWidth="1"/>
    <col min="6403" max="6403" width="11.453125" style="406" customWidth="1"/>
    <col min="6404" max="6404" width="14.36328125" style="406" bestFit="1" customWidth="1"/>
    <col min="6405" max="6405" width="10.54296875" style="406" bestFit="1" customWidth="1"/>
    <col min="6406" max="6406" width="11.453125" style="406" bestFit="1" customWidth="1"/>
    <col min="6407" max="6407" width="19.90625" style="406" customWidth="1"/>
    <col min="6408" max="6411" width="8.90625" style="406"/>
    <col min="6412" max="6412" width="11.08984375" style="406" customWidth="1"/>
    <col min="6413" max="6413" width="5.81640625" style="406" customWidth="1"/>
    <col min="6414" max="6656" width="8.90625" style="406"/>
    <col min="6657" max="6657" width="31.36328125" style="406" bestFit="1" customWidth="1"/>
    <col min="6658" max="6658" width="14" style="406" customWidth="1"/>
    <col min="6659" max="6659" width="11.453125" style="406" customWidth="1"/>
    <col min="6660" max="6660" width="14.36328125" style="406" bestFit="1" customWidth="1"/>
    <col min="6661" max="6661" width="10.54296875" style="406" bestFit="1" customWidth="1"/>
    <col min="6662" max="6662" width="11.453125" style="406" bestFit="1" customWidth="1"/>
    <col min="6663" max="6663" width="19.90625" style="406" customWidth="1"/>
    <col min="6664" max="6667" width="8.90625" style="406"/>
    <col min="6668" max="6668" width="11.08984375" style="406" customWidth="1"/>
    <col min="6669" max="6669" width="5.81640625" style="406" customWidth="1"/>
    <col min="6670" max="6912" width="8.90625" style="406"/>
    <col min="6913" max="6913" width="31.36328125" style="406" bestFit="1" customWidth="1"/>
    <col min="6914" max="6914" width="14" style="406" customWidth="1"/>
    <col min="6915" max="6915" width="11.453125" style="406" customWidth="1"/>
    <col min="6916" max="6916" width="14.36328125" style="406" bestFit="1" customWidth="1"/>
    <col min="6917" max="6917" width="10.54296875" style="406" bestFit="1" customWidth="1"/>
    <col min="6918" max="6918" width="11.453125" style="406" bestFit="1" customWidth="1"/>
    <col min="6919" max="6919" width="19.90625" style="406" customWidth="1"/>
    <col min="6920" max="6923" width="8.90625" style="406"/>
    <col min="6924" max="6924" width="11.08984375" style="406" customWidth="1"/>
    <col min="6925" max="6925" width="5.81640625" style="406" customWidth="1"/>
    <col min="6926" max="7168" width="8.90625" style="406"/>
    <col min="7169" max="7169" width="31.36328125" style="406" bestFit="1" customWidth="1"/>
    <col min="7170" max="7170" width="14" style="406" customWidth="1"/>
    <col min="7171" max="7171" width="11.453125" style="406" customWidth="1"/>
    <col min="7172" max="7172" width="14.36328125" style="406" bestFit="1" customWidth="1"/>
    <col min="7173" max="7173" width="10.54296875" style="406" bestFit="1" customWidth="1"/>
    <col min="7174" max="7174" width="11.453125" style="406" bestFit="1" customWidth="1"/>
    <col min="7175" max="7175" width="19.90625" style="406" customWidth="1"/>
    <col min="7176" max="7179" width="8.90625" style="406"/>
    <col min="7180" max="7180" width="11.08984375" style="406" customWidth="1"/>
    <col min="7181" max="7181" width="5.81640625" style="406" customWidth="1"/>
    <col min="7182" max="7424" width="8.90625" style="406"/>
    <col min="7425" max="7425" width="31.36328125" style="406" bestFit="1" customWidth="1"/>
    <col min="7426" max="7426" width="14" style="406" customWidth="1"/>
    <col min="7427" max="7427" width="11.453125" style="406" customWidth="1"/>
    <col min="7428" max="7428" width="14.36328125" style="406" bestFit="1" customWidth="1"/>
    <col min="7429" max="7429" width="10.54296875" style="406" bestFit="1" customWidth="1"/>
    <col min="7430" max="7430" width="11.453125" style="406" bestFit="1" customWidth="1"/>
    <col min="7431" max="7431" width="19.90625" style="406" customWidth="1"/>
    <col min="7432" max="7435" width="8.90625" style="406"/>
    <col min="7436" max="7436" width="11.08984375" style="406" customWidth="1"/>
    <col min="7437" max="7437" width="5.81640625" style="406" customWidth="1"/>
    <col min="7438" max="7680" width="8.90625" style="406"/>
    <col min="7681" max="7681" width="31.36328125" style="406" bestFit="1" customWidth="1"/>
    <col min="7682" max="7682" width="14" style="406" customWidth="1"/>
    <col min="7683" max="7683" width="11.453125" style="406" customWidth="1"/>
    <col min="7684" max="7684" width="14.36328125" style="406" bestFit="1" customWidth="1"/>
    <col min="7685" max="7685" width="10.54296875" style="406" bestFit="1" customWidth="1"/>
    <col min="7686" max="7686" width="11.453125" style="406" bestFit="1" customWidth="1"/>
    <col min="7687" max="7687" width="19.90625" style="406" customWidth="1"/>
    <col min="7688" max="7691" width="8.90625" style="406"/>
    <col min="7692" max="7692" width="11.08984375" style="406" customWidth="1"/>
    <col min="7693" max="7693" width="5.81640625" style="406" customWidth="1"/>
    <col min="7694" max="7936" width="8.90625" style="406"/>
    <col min="7937" max="7937" width="31.36328125" style="406" bestFit="1" customWidth="1"/>
    <col min="7938" max="7938" width="14" style="406" customWidth="1"/>
    <col min="7939" max="7939" width="11.453125" style="406" customWidth="1"/>
    <col min="7940" max="7940" width="14.36328125" style="406" bestFit="1" customWidth="1"/>
    <col min="7941" max="7941" width="10.54296875" style="406" bestFit="1" customWidth="1"/>
    <col min="7942" max="7942" width="11.453125" style="406" bestFit="1" customWidth="1"/>
    <col min="7943" max="7943" width="19.90625" style="406" customWidth="1"/>
    <col min="7944" max="7947" width="8.90625" style="406"/>
    <col min="7948" max="7948" width="11.08984375" style="406" customWidth="1"/>
    <col min="7949" max="7949" width="5.81640625" style="406" customWidth="1"/>
    <col min="7950" max="8192" width="8.90625" style="406"/>
    <col min="8193" max="8193" width="31.36328125" style="406" bestFit="1" customWidth="1"/>
    <col min="8194" max="8194" width="14" style="406" customWidth="1"/>
    <col min="8195" max="8195" width="11.453125" style="406" customWidth="1"/>
    <col min="8196" max="8196" width="14.36328125" style="406" bestFit="1" customWidth="1"/>
    <col min="8197" max="8197" width="10.54296875" style="406" bestFit="1" customWidth="1"/>
    <col min="8198" max="8198" width="11.453125" style="406" bestFit="1" customWidth="1"/>
    <col min="8199" max="8199" width="19.90625" style="406" customWidth="1"/>
    <col min="8200" max="8203" width="8.90625" style="406"/>
    <col min="8204" max="8204" width="11.08984375" style="406" customWidth="1"/>
    <col min="8205" max="8205" width="5.81640625" style="406" customWidth="1"/>
    <col min="8206" max="8448" width="8.90625" style="406"/>
    <col min="8449" max="8449" width="31.36328125" style="406" bestFit="1" customWidth="1"/>
    <col min="8450" max="8450" width="14" style="406" customWidth="1"/>
    <col min="8451" max="8451" width="11.453125" style="406" customWidth="1"/>
    <col min="8452" max="8452" width="14.36328125" style="406" bestFit="1" customWidth="1"/>
    <col min="8453" max="8453" width="10.54296875" style="406" bestFit="1" customWidth="1"/>
    <col min="8454" max="8454" width="11.453125" style="406" bestFit="1" customWidth="1"/>
    <col min="8455" max="8455" width="19.90625" style="406" customWidth="1"/>
    <col min="8456" max="8459" width="8.90625" style="406"/>
    <col min="8460" max="8460" width="11.08984375" style="406" customWidth="1"/>
    <col min="8461" max="8461" width="5.81640625" style="406" customWidth="1"/>
    <col min="8462" max="8704" width="8.90625" style="406"/>
    <col min="8705" max="8705" width="31.36328125" style="406" bestFit="1" customWidth="1"/>
    <col min="8706" max="8706" width="14" style="406" customWidth="1"/>
    <col min="8707" max="8707" width="11.453125" style="406" customWidth="1"/>
    <col min="8708" max="8708" width="14.36328125" style="406" bestFit="1" customWidth="1"/>
    <col min="8709" max="8709" width="10.54296875" style="406" bestFit="1" customWidth="1"/>
    <col min="8710" max="8710" width="11.453125" style="406" bestFit="1" customWidth="1"/>
    <col min="8711" max="8711" width="19.90625" style="406" customWidth="1"/>
    <col min="8712" max="8715" width="8.90625" style="406"/>
    <col min="8716" max="8716" width="11.08984375" style="406" customWidth="1"/>
    <col min="8717" max="8717" width="5.81640625" style="406" customWidth="1"/>
    <col min="8718" max="8960" width="8.90625" style="406"/>
    <col min="8961" max="8961" width="31.36328125" style="406" bestFit="1" customWidth="1"/>
    <col min="8962" max="8962" width="14" style="406" customWidth="1"/>
    <col min="8963" max="8963" width="11.453125" style="406" customWidth="1"/>
    <col min="8964" max="8964" width="14.36328125" style="406" bestFit="1" customWidth="1"/>
    <col min="8965" max="8965" width="10.54296875" style="406" bestFit="1" customWidth="1"/>
    <col min="8966" max="8966" width="11.453125" style="406" bestFit="1" customWidth="1"/>
    <col min="8967" max="8967" width="19.90625" style="406" customWidth="1"/>
    <col min="8968" max="8971" width="8.90625" style="406"/>
    <col min="8972" max="8972" width="11.08984375" style="406" customWidth="1"/>
    <col min="8973" max="8973" width="5.81640625" style="406" customWidth="1"/>
    <col min="8974" max="9216" width="8.90625" style="406"/>
    <col min="9217" max="9217" width="31.36328125" style="406" bestFit="1" customWidth="1"/>
    <col min="9218" max="9218" width="14" style="406" customWidth="1"/>
    <col min="9219" max="9219" width="11.453125" style="406" customWidth="1"/>
    <col min="9220" max="9220" width="14.36328125" style="406" bestFit="1" customWidth="1"/>
    <col min="9221" max="9221" width="10.54296875" style="406" bestFit="1" customWidth="1"/>
    <col min="9222" max="9222" width="11.453125" style="406" bestFit="1" customWidth="1"/>
    <col min="9223" max="9223" width="19.90625" style="406" customWidth="1"/>
    <col min="9224" max="9227" width="8.90625" style="406"/>
    <col min="9228" max="9228" width="11.08984375" style="406" customWidth="1"/>
    <col min="9229" max="9229" width="5.81640625" style="406" customWidth="1"/>
    <col min="9230" max="9472" width="8.90625" style="406"/>
    <col min="9473" max="9473" width="31.36328125" style="406" bestFit="1" customWidth="1"/>
    <col min="9474" max="9474" width="14" style="406" customWidth="1"/>
    <col min="9475" max="9475" width="11.453125" style="406" customWidth="1"/>
    <col min="9476" max="9476" width="14.36328125" style="406" bestFit="1" customWidth="1"/>
    <col min="9477" max="9477" width="10.54296875" style="406" bestFit="1" customWidth="1"/>
    <col min="9478" max="9478" width="11.453125" style="406" bestFit="1" customWidth="1"/>
    <col min="9479" max="9479" width="19.90625" style="406" customWidth="1"/>
    <col min="9480" max="9483" width="8.90625" style="406"/>
    <col min="9484" max="9484" width="11.08984375" style="406" customWidth="1"/>
    <col min="9485" max="9485" width="5.81640625" style="406" customWidth="1"/>
    <col min="9486" max="9728" width="8.90625" style="406"/>
    <col min="9729" max="9729" width="31.36328125" style="406" bestFit="1" customWidth="1"/>
    <col min="9730" max="9730" width="14" style="406" customWidth="1"/>
    <col min="9731" max="9731" width="11.453125" style="406" customWidth="1"/>
    <col min="9732" max="9732" width="14.36328125" style="406" bestFit="1" customWidth="1"/>
    <col min="9733" max="9733" width="10.54296875" style="406" bestFit="1" customWidth="1"/>
    <col min="9734" max="9734" width="11.453125" style="406" bestFit="1" customWidth="1"/>
    <col min="9735" max="9735" width="19.90625" style="406" customWidth="1"/>
    <col min="9736" max="9739" width="8.90625" style="406"/>
    <col min="9740" max="9740" width="11.08984375" style="406" customWidth="1"/>
    <col min="9741" max="9741" width="5.81640625" style="406" customWidth="1"/>
    <col min="9742" max="9984" width="8.90625" style="406"/>
    <col min="9985" max="9985" width="31.36328125" style="406" bestFit="1" customWidth="1"/>
    <col min="9986" max="9986" width="14" style="406" customWidth="1"/>
    <col min="9987" max="9987" width="11.453125" style="406" customWidth="1"/>
    <col min="9988" max="9988" width="14.36328125" style="406" bestFit="1" customWidth="1"/>
    <col min="9989" max="9989" width="10.54296875" style="406" bestFit="1" customWidth="1"/>
    <col min="9990" max="9990" width="11.453125" style="406" bestFit="1" customWidth="1"/>
    <col min="9991" max="9991" width="19.90625" style="406" customWidth="1"/>
    <col min="9992" max="9995" width="8.90625" style="406"/>
    <col min="9996" max="9996" width="11.08984375" style="406" customWidth="1"/>
    <col min="9997" max="9997" width="5.81640625" style="406" customWidth="1"/>
    <col min="9998" max="10240" width="8.90625" style="406"/>
    <col min="10241" max="10241" width="31.36328125" style="406" bestFit="1" customWidth="1"/>
    <col min="10242" max="10242" width="14" style="406" customWidth="1"/>
    <col min="10243" max="10243" width="11.453125" style="406" customWidth="1"/>
    <col min="10244" max="10244" width="14.36328125" style="406" bestFit="1" customWidth="1"/>
    <col min="10245" max="10245" width="10.54296875" style="406" bestFit="1" customWidth="1"/>
    <col min="10246" max="10246" width="11.453125" style="406" bestFit="1" customWidth="1"/>
    <col min="10247" max="10247" width="19.90625" style="406" customWidth="1"/>
    <col min="10248" max="10251" width="8.90625" style="406"/>
    <col min="10252" max="10252" width="11.08984375" style="406" customWidth="1"/>
    <col min="10253" max="10253" width="5.81640625" style="406" customWidth="1"/>
    <col min="10254" max="10496" width="8.90625" style="406"/>
    <col min="10497" max="10497" width="31.36328125" style="406" bestFit="1" customWidth="1"/>
    <col min="10498" max="10498" width="14" style="406" customWidth="1"/>
    <col min="10499" max="10499" width="11.453125" style="406" customWidth="1"/>
    <col min="10500" max="10500" width="14.36328125" style="406" bestFit="1" customWidth="1"/>
    <col min="10501" max="10501" width="10.54296875" style="406" bestFit="1" customWidth="1"/>
    <col min="10502" max="10502" width="11.453125" style="406" bestFit="1" customWidth="1"/>
    <col min="10503" max="10503" width="19.90625" style="406" customWidth="1"/>
    <col min="10504" max="10507" width="8.90625" style="406"/>
    <col min="10508" max="10508" width="11.08984375" style="406" customWidth="1"/>
    <col min="10509" max="10509" width="5.81640625" style="406" customWidth="1"/>
    <col min="10510" max="10752" width="8.90625" style="406"/>
    <col min="10753" max="10753" width="31.36328125" style="406" bestFit="1" customWidth="1"/>
    <col min="10754" max="10754" width="14" style="406" customWidth="1"/>
    <col min="10755" max="10755" width="11.453125" style="406" customWidth="1"/>
    <col min="10756" max="10756" width="14.36328125" style="406" bestFit="1" customWidth="1"/>
    <col min="10757" max="10757" width="10.54296875" style="406" bestFit="1" customWidth="1"/>
    <col min="10758" max="10758" width="11.453125" style="406" bestFit="1" customWidth="1"/>
    <col min="10759" max="10759" width="19.90625" style="406" customWidth="1"/>
    <col min="10760" max="10763" width="8.90625" style="406"/>
    <col min="10764" max="10764" width="11.08984375" style="406" customWidth="1"/>
    <col min="10765" max="10765" width="5.81640625" style="406" customWidth="1"/>
    <col min="10766" max="11008" width="8.90625" style="406"/>
    <col min="11009" max="11009" width="31.36328125" style="406" bestFit="1" customWidth="1"/>
    <col min="11010" max="11010" width="14" style="406" customWidth="1"/>
    <col min="11011" max="11011" width="11.453125" style="406" customWidth="1"/>
    <col min="11012" max="11012" width="14.36328125" style="406" bestFit="1" customWidth="1"/>
    <col min="11013" max="11013" width="10.54296875" style="406" bestFit="1" customWidth="1"/>
    <col min="11014" max="11014" width="11.453125" style="406" bestFit="1" customWidth="1"/>
    <col min="11015" max="11015" width="19.90625" style="406" customWidth="1"/>
    <col min="11016" max="11019" width="8.90625" style="406"/>
    <col min="11020" max="11020" width="11.08984375" style="406" customWidth="1"/>
    <col min="11021" max="11021" width="5.81640625" style="406" customWidth="1"/>
    <col min="11022" max="11264" width="8.90625" style="406"/>
    <col min="11265" max="11265" width="31.36328125" style="406" bestFit="1" customWidth="1"/>
    <col min="11266" max="11266" width="14" style="406" customWidth="1"/>
    <col min="11267" max="11267" width="11.453125" style="406" customWidth="1"/>
    <col min="11268" max="11268" width="14.36328125" style="406" bestFit="1" customWidth="1"/>
    <col min="11269" max="11269" width="10.54296875" style="406" bestFit="1" customWidth="1"/>
    <col min="11270" max="11270" width="11.453125" style="406" bestFit="1" customWidth="1"/>
    <col min="11271" max="11271" width="19.90625" style="406" customWidth="1"/>
    <col min="11272" max="11275" width="8.90625" style="406"/>
    <col min="11276" max="11276" width="11.08984375" style="406" customWidth="1"/>
    <col min="11277" max="11277" width="5.81640625" style="406" customWidth="1"/>
    <col min="11278" max="11520" width="8.90625" style="406"/>
    <col min="11521" max="11521" width="31.36328125" style="406" bestFit="1" customWidth="1"/>
    <col min="11522" max="11522" width="14" style="406" customWidth="1"/>
    <col min="11523" max="11523" width="11.453125" style="406" customWidth="1"/>
    <col min="11524" max="11524" width="14.36328125" style="406" bestFit="1" customWidth="1"/>
    <col min="11525" max="11525" width="10.54296875" style="406" bestFit="1" customWidth="1"/>
    <col min="11526" max="11526" width="11.453125" style="406" bestFit="1" customWidth="1"/>
    <col min="11527" max="11527" width="19.90625" style="406" customWidth="1"/>
    <col min="11528" max="11531" width="8.90625" style="406"/>
    <col min="11532" max="11532" width="11.08984375" style="406" customWidth="1"/>
    <col min="11533" max="11533" width="5.81640625" style="406" customWidth="1"/>
    <col min="11534" max="11776" width="8.90625" style="406"/>
    <col min="11777" max="11777" width="31.36328125" style="406" bestFit="1" customWidth="1"/>
    <col min="11778" max="11778" width="14" style="406" customWidth="1"/>
    <col min="11779" max="11779" width="11.453125" style="406" customWidth="1"/>
    <col min="11780" max="11780" width="14.36328125" style="406" bestFit="1" customWidth="1"/>
    <col min="11781" max="11781" width="10.54296875" style="406" bestFit="1" customWidth="1"/>
    <col min="11782" max="11782" width="11.453125" style="406" bestFit="1" customWidth="1"/>
    <col min="11783" max="11783" width="19.90625" style="406" customWidth="1"/>
    <col min="11784" max="11787" width="8.90625" style="406"/>
    <col min="11788" max="11788" width="11.08984375" style="406" customWidth="1"/>
    <col min="11789" max="11789" width="5.81640625" style="406" customWidth="1"/>
    <col min="11790" max="12032" width="8.90625" style="406"/>
    <col min="12033" max="12033" width="31.36328125" style="406" bestFit="1" customWidth="1"/>
    <col min="12034" max="12034" width="14" style="406" customWidth="1"/>
    <col min="12035" max="12035" width="11.453125" style="406" customWidth="1"/>
    <col min="12036" max="12036" width="14.36328125" style="406" bestFit="1" customWidth="1"/>
    <col min="12037" max="12037" width="10.54296875" style="406" bestFit="1" customWidth="1"/>
    <col min="12038" max="12038" width="11.453125" style="406" bestFit="1" customWidth="1"/>
    <col min="12039" max="12039" width="19.90625" style="406" customWidth="1"/>
    <col min="12040" max="12043" width="8.90625" style="406"/>
    <col min="12044" max="12044" width="11.08984375" style="406" customWidth="1"/>
    <col min="12045" max="12045" width="5.81640625" style="406" customWidth="1"/>
    <col min="12046" max="12288" width="8.90625" style="406"/>
    <col min="12289" max="12289" width="31.36328125" style="406" bestFit="1" customWidth="1"/>
    <col min="12290" max="12290" width="14" style="406" customWidth="1"/>
    <col min="12291" max="12291" width="11.453125" style="406" customWidth="1"/>
    <col min="12292" max="12292" width="14.36328125" style="406" bestFit="1" customWidth="1"/>
    <col min="12293" max="12293" width="10.54296875" style="406" bestFit="1" customWidth="1"/>
    <col min="12294" max="12294" width="11.453125" style="406" bestFit="1" customWidth="1"/>
    <col min="12295" max="12295" width="19.90625" style="406" customWidth="1"/>
    <col min="12296" max="12299" width="8.90625" style="406"/>
    <col min="12300" max="12300" width="11.08984375" style="406" customWidth="1"/>
    <col min="12301" max="12301" width="5.81640625" style="406" customWidth="1"/>
    <col min="12302" max="12544" width="8.90625" style="406"/>
    <col min="12545" max="12545" width="31.36328125" style="406" bestFit="1" customWidth="1"/>
    <col min="12546" max="12546" width="14" style="406" customWidth="1"/>
    <col min="12547" max="12547" width="11.453125" style="406" customWidth="1"/>
    <col min="12548" max="12548" width="14.36328125" style="406" bestFit="1" customWidth="1"/>
    <col min="12549" max="12549" width="10.54296875" style="406" bestFit="1" customWidth="1"/>
    <col min="12550" max="12550" width="11.453125" style="406" bestFit="1" customWidth="1"/>
    <col min="12551" max="12551" width="19.90625" style="406" customWidth="1"/>
    <col min="12552" max="12555" width="8.90625" style="406"/>
    <col min="12556" max="12556" width="11.08984375" style="406" customWidth="1"/>
    <col min="12557" max="12557" width="5.81640625" style="406" customWidth="1"/>
    <col min="12558" max="12800" width="8.90625" style="406"/>
    <col min="12801" max="12801" width="31.36328125" style="406" bestFit="1" customWidth="1"/>
    <col min="12802" max="12802" width="14" style="406" customWidth="1"/>
    <col min="12803" max="12803" width="11.453125" style="406" customWidth="1"/>
    <col min="12804" max="12804" width="14.36328125" style="406" bestFit="1" customWidth="1"/>
    <col min="12805" max="12805" width="10.54296875" style="406" bestFit="1" customWidth="1"/>
    <col min="12806" max="12806" width="11.453125" style="406" bestFit="1" customWidth="1"/>
    <col min="12807" max="12807" width="19.90625" style="406" customWidth="1"/>
    <col min="12808" max="12811" width="8.90625" style="406"/>
    <col min="12812" max="12812" width="11.08984375" style="406" customWidth="1"/>
    <col min="12813" max="12813" width="5.81640625" style="406" customWidth="1"/>
    <col min="12814" max="13056" width="8.90625" style="406"/>
    <col min="13057" max="13057" width="31.36328125" style="406" bestFit="1" customWidth="1"/>
    <col min="13058" max="13058" width="14" style="406" customWidth="1"/>
    <col min="13059" max="13059" width="11.453125" style="406" customWidth="1"/>
    <col min="13060" max="13060" width="14.36328125" style="406" bestFit="1" customWidth="1"/>
    <col min="13061" max="13061" width="10.54296875" style="406" bestFit="1" customWidth="1"/>
    <col min="13062" max="13062" width="11.453125" style="406" bestFit="1" customWidth="1"/>
    <col min="13063" max="13063" width="19.90625" style="406" customWidth="1"/>
    <col min="13064" max="13067" width="8.90625" style="406"/>
    <col min="13068" max="13068" width="11.08984375" style="406" customWidth="1"/>
    <col min="13069" max="13069" width="5.81640625" style="406" customWidth="1"/>
    <col min="13070" max="13312" width="8.90625" style="406"/>
    <col min="13313" max="13313" width="31.36328125" style="406" bestFit="1" customWidth="1"/>
    <col min="13314" max="13314" width="14" style="406" customWidth="1"/>
    <col min="13315" max="13315" width="11.453125" style="406" customWidth="1"/>
    <col min="13316" max="13316" width="14.36328125" style="406" bestFit="1" customWidth="1"/>
    <col min="13317" max="13317" width="10.54296875" style="406" bestFit="1" customWidth="1"/>
    <col min="13318" max="13318" width="11.453125" style="406" bestFit="1" customWidth="1"/>
    <col min="13319" max="13319" width="19.90625" style="406" customWidth="1"/>
    <col min="13320" max="13323" width="8.90625" style="406"/>
    <col min="13324" max="13324" width="11.08984375" style="406" customWidth="1"/>
    <col min="13325" max="13325" width="5.81640625" style="406" customWidth="1"/>
    <col min="13326" max="13568" width="8.90625" style="406"/>
    <col min="13569" max="13569" width="31.36328125" style="406" bestFit="1" customWidth="1"/>
    <col min="13570" max="13570" width="14" style="406" customWidth="1"/>
    <col min="13571" max="13571" width="11.453125" style="406" customWidth="1"/>
    <col min="13572" max="13572" width="14.36328125" style="406" bestFit="1" customWidth="1"/>
    <col min="13573" max="13573" width="10.54296875" style="406" bestFit="1" customWidth="1"/>
    <col min="13574" max="13574" width="11.453125" style="406" bestFit="1" customWidth="1"/>
    <col min="13575" max="13575" width="19.90625" style="406" customWidth="1"/>
    <col min="13576" max="13579" width="8.90625" style="406"/>
    <col min="13580" max="13580" width="11.08984375" style="406" customWidth="1"/>
    <col min="13581" max="13581" width="5.81640625" style="406" customWidth="1"/>
    <col min="13582" max="13824" width="8.90625" style="406"/>
    <col min="13825" max="13825" width="31.36328125" style="406" bestFit="1" customWidth="1"/>
    <col min="13826" max="13826" width="14" style="406" customWidth="1"/>
    <col min="13827" max="13827" width="11.453125" style="406" customWidth="1"/>
    <col min="13828" max="13828" width="14.36328125" style="406" bestFit="1" customWidth="1"/>
    <col min="13829" max="13829" width="10.54296875" style="406" bestFit="1" customWidth="1"/>
    <col min="13830" max="13830" width="11.453125" style="406" bestFit="1" customWidth="1"/>
    <col min="13831" max="13831" width="19.90625" style="406" customWidth="1"/>
    <col min="13832" max="13835" width="8.90625" style="406"/>
    <col min="13836" max="13836" width="11.08984375" style="406" customWidth="1"/>
    <col min="13837" max="13837" width="5.81640625" style="406" customWidth="1"/>
    <col min="13838" max="14080" width="8.90625" style="406"/>
    <col min="14081" max="14081" width="31.36328125" style="406" bestFit="1" customWidth="1"/>
    <col min="14082" max="14082" width="14" style="406" customWidth="1"/>
    <col min="14083" max="14083" width="11.453125" style="406" customWidth="1"/>
    <col min="14084" max="14084" width="14.36328125" style="406" bestFit="1" customWidth="1"/>
    <col min="14085" max="14085" width="10.54296875" style="406" bestFit="1" customWidth="1"/>
    <col min="14086" max="14086" width="11.453125" style="406" bestFit="1" customWidth="1"/>
    <col min="14087" max="14087" width="19.90625" style="406" customWidth="1"/>
    <col min="14088" max="14091" width="8.90625" style="406"/>
    <col min="14092" max="14092" width="11.08984375" style="406" customWidth="1"/>
    <col min="14093" max="14093" width="5.81640625" style="406" customWidth="1"/>
    <col min="14094" max="14336" width="8.90625" style="406"/>
    <col min="14337" max="14337" width="31.36328125" style="406" bestFit="1" customWidth="1"/>
    <col min="14338" max="14338" width="14" style="406" customWidth="1"/>
    <col min="14339" max="14339" width="11.453125" style="406" customWidth="1"/>
    <col min="14340" max="14340" width="14.36328125" style="406" bestFit="1" customWidth="1"/>
    <col min="14341" max="14341" width="10.54296875" style="406" bestFit="1" customWidth="1"/>
    <col min="14342" max="14342" width="11.453125" style="406" bestFit="1" customWidth="1"/>
    <col min="14343" max="14343" width="19.90625" style="406" customWidth="1"/>
    <col min="14344" max="14347" width="8.90625" style="406"/>
    <col min="14348" max="14348" width="11.08984375" style="406" customWidth="1"/>
    <col min="14349" max="14349" width="5.81640625" style="406" customWidth="1"/>
    <col min="14350" max="14592" width="8.90625" style="406"/>
    <col min="14593" max="14593" width="31.36328125" style="406" bestFit="1" customWidth="1"/>
    <col min="14594" max="14594" width="14" style="406" customWidth="1"/>
    <col min="14595" max="14595" width="11.453125" style="406" customWidth="1"/>
    <col min="14596" max="14596" width="14.36328125" style="406" bestFit="1" customWidth="1"/>
    <col min="14597" max="14597" width="10.54296875" style="406" bestFit="1" customWidth="1"/>
    <col min="14598" max="14598" width="11.453125" style="406" bestFit="1" customWidth="1"/>
    <col min="14599" max="14599" width="19.90625" style="406" customWidth="1"/>
    <col min="14600" max="14603" width="8.90625" style="406"/>
    <col min="14604" max="14604" width="11.08984375" style="406" customWidth="1"/>
    <col min="14605" max="14605" width="5.81640625" style="406" customWidth="1"/>
    <col min="14606" max="14848" width="8.90625" style="406"/>
    <col min="14849" max="14849" width="31.36328125" style="406" bestFit="1" customWidth="1"/>
    <col min="14850" max="14850" width="14" style="406" customWidth="1"/>
    <col min="14851" max="14851" width="11.453125" style="406" customWidth="1"/>
    <col min="14852" max="14852" width="14.36328125" style="406" bestFit="1" customWidth="1"/>
    <col min="14853" max="14853" width="10.54296875" style="406" bestFit="1" customWidth="1"/>
    <col min="14854" max="14854" width="11.453125" style="406" bestFit="1" customWidth="1"/>
    <col min="14855" max="14855" width="19.90625" style="406" customWidth="1"/>
    <col min="14856" max="14859" width="8.90625" style="406"/>
    <col min="14860" max="14860" width="11.08984375" style="406" customWidth="1"/>
    <col min="14861" max="14861" width="5.81640625" style="406" customWidth="1"/>
    <col min="14862" max="15104" width="8.90625" style="406"/>
    <col min="15105" max="15105" width="31.36328125" style="406" bestFit="1" customWidth="1"/>
    <col min="15106" max="15106" width="14" style="406" customWidth="1"/>
    <col min="15107" max="15107" width="11.453125" style="406" customWidth="1"/>
    <col min="15108" max="15108" width="14.36328125" style="406" bestFit="1" customWidth="1"/>
    <col min="15109" max="15109" width="10.54296875" style="406" bestFit="1" customWidth="1"/>
    <col min="15110" max="15110" width="11.453125" style="406" bestFit="1" customWidth="1"/>
    <col min="15111" max="15111" width="19.90625" style="406" customWidth="1"/>
    <col min="15112" max="15115" width="8.90625" style="406"/>
    <col min="15116" max="15116" width="11.08984375" style="406" customWidth="1"/>
    <col min="15117" max="15117" width="5.81640625" style="406" customWidth="1"/>
    <col min="15118" max="15360" width="8.90625" style="406"/>
    <col min="15361" max="15361" width="31.36328125" style="406" bestFit="1" customWidth="1"/>
    <col min="15362" max="15362" width="14" style="406" customWidth="1"/>
    <col min="15363" max="15363" width="11.453125" style="406" customWidth="1"/>
    <col min="15364" max="15364" width="14.36328125" style="406" bestFit="1" customWidth="1"/>
    <col min="15365" max="15365" width="10.54296875" style="406" bestFit="1" customWidth="1"/>
    <col min="15366" max="15366" width="11.453125" style="406" bestFit="1" customWidth="1"/>
    <col min="15367" max="15367" width="19.90625" style="406" customWidth="1"/>
    <col min="15368" max="15371" width="8.90625" style="406"/>
    <col min="15372" max="15372" width="11.08984375" style="406" customWidth="1"/>
    <col min="15373" max="15373" width="5.81640625" style="406" customWidth="1"/>
    <col min="15374" max="15616" width="8.90625" style="406"/>
    <col min="15617" max="15617" width="31.36328125" style="406" bestFit="1" customWidth="1"/>
    <col min="15618" max="15618" width="14" style="406" customWidth="1"/>
    <col min="15619" max="15619" width="11.453125" style="406" customWidth="1"/>
    <col min="15620" max="15620" width="14.36328125" style="406" bestFit="1" customWidth="1"/>
    <col min="15621" max="15621" width="10.54296875" style="406" bestFit="1" customWidth="1"/>
    <col min="15622" max="15622" width="11.453125" style="406" bestFit="1" customWidth="1"/>
    <col min="15623" max="15623" width="19.90625" style="406" customWidth="1"/>
    <col min="15624" max="15627" width="8.90625" style="406"/>
    <col min="15628" max="15628" width="11.08984375" style="406" customWidth="1"/>
    <col min="15629" max="15629" width="5.81640625" style="406" customWidth="1"/>
    <col min="15630" max="15872" width="8.90625" style="406"/>
    <col min="15873" max="15873" width="31.36328125" style="406" bestFit="1" customWidth="1"/>
    <col min="15874" max="15874" width="14" style="406" customWidth="1"/>
    <col min="15875" max="15875" width="11.453125" style="406" customWidth="1"/>
    <col min="15876" max="15876" width="14.36328125" style="406" bestFit="1" customWidth="1"/>
    <col min="15877" max="15877" width="10.54296875" style="406" bestFit="1" customWidth="1"/>
    <col min="15878" max="15878" width="11.453125" style="406" bestFit="1" customWidth="1"/>
    <col min="15879" max="15879" width="19.90625" style="406" customWidth="1"/>
    <col min="15880" max="15883" width="8.90625" style="406"/>
    <col min="15884" max="15884" width="11.08984375" style="406" customWidth="1"/>
    <col min="15885" max="15885" width="5.81640625" style="406" customWidth="1"/>
    <col min="15886" max="16128" width="8.90625" style="406"/>
    <col min="16129" max="16129" width="31.36328125" style="406" bestFit="1" customWidth="1"/>
    <col min="16130" max="16130" width="14" style="406" customWidth="1"/>
    <col min="16131" max="16131" width="11.453125" style="406" customWidth="1"/>
    <col min="16132" max="16132" width="14.36328125" style="406" bestFit="1" customWidth="1"/>
    <col min="16133" max="16133" width="10.54296875" style="406" bestFit="1" customWidth="1"/>
    <col min="16134" max="16134" width="11.453125" style="406" bestFit="1" customWidth="1"/>
    <col min="16135" max="16135" width="19.90625" style="406" customWidth="1"/>
    <col min="16136" max="16139" width="8.90625" style="406"/>
    <col min="16140" max="16140" width="11.08984375" style="406" customWidth="1"/>
    <col min="16141" max="16141" width="5.81640625" style="406" customWidth="1"/>
    <col min="16142" max="16384" width="8.90625" style="406"/>
  </cols>
  <sheetData>
    <row r="1" spans="1:12" ht="23" x14ac:dyDescent="0.5">
      <c r="A1" s="800" t="s">
        <v>262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</row>
    <row r="3" spans="1:12" ht="18" x14ac:dyDescent="0.4">
      <c r="A3" s="801" t="s">
        <v>219</v>
      </c>
      <c r="B3" s="801"/>
      <c r="C3" s="801"/>
      <c r="D3" s="801"/>
      <c r="E3" s="801"/>
      <c r="F3" s="801"/>
      <c r="G3" s="801"/>
    </row>
    <row r="4" spans="1:12" x14ac:dyDescent="0.35">
      <c r="A4" s="407"/>
      <c r="B4" s="407"/>
      <c r="C4" s="407"/>
      <c r="D4" s="407"/>
      <c r="E4" s="407"/>
      <c r="F4" s="407"/>
      <c r="G4" s="407"/>
    </row>
    <row r="5" spans="1:12" x14ac:dyDescent="0.35">
      <c r="A5" s="407" t="s">
        <v>220</v>
      </c>
      <c r="B5" s="408"/>
      <c r="C5" s="409"/>
      <c r="D5" s="410"/>
      <c r="E5" s="410"/>
      <c r="F5" s="410"/>
      <c r="G5" s="410"/>
    </row>
    <row r="6" spans="1:12" x14ac:dyDescent="0.35">
      <c r="A6" s="407"/>
      <c r="C6" s="407"/>
      <c r="D6" s="412"/>
      <c r="E6" s="412"/>
      <c r="F6" s="412"/>
      <c r="G6" s="412"/>
      <c r="H6" s="463"/>
    </row>
    <row r="7" spans="1:12" x14ac:dyDescent="0.35">
      <c r="A7" s="412" t="s">
        <v>221</v>
      </c>
      <c r="B7" s="802"/>
      <c r="C7" s="803"/>
      <c r="D7" s="413" t="s">
        <v>222</v>
      </c>
      <c r="E7" s="802"/>
      <c r="F7" s="803"/>
      <c r="H7" s="464" t="s">
        <v>263</v>
      </c>
      <c r="I7" s="464"/>
    </row>
    <row r="8" spans="1:12" x14ac:dyDescent="0.35">
      <c r="H8" s="464"/>
      <c r="I8" s="464"/>
    </row>
    <row r="9" spans="1:12" x14ac:dyDescent="0.35">
      <c r="A9" s="414" t="s">
        <v>223</v>
      </c>
      <c r="D9" s="415"/>
      <c r="H9" s="464" t="s">
        <v>351</v>
      </c>
      <c r="I9" s="464"/>
    </row>
    <row r="10" spans="1:12" x14ac:dyDescent="0.35">
      <c r="A10" s="407"/>
      <c r="B10" s="407"/>
      <c r="C10" s="407"/>
      <c r="D10" s="407"/>
      <c r="E10" s="407"/>
      <c r="F10" s="407"/>
      <c r="G10" s="407"/>
      <c r="H10" s="464" t="s">
        <v>353</v>
      </c>
      <c r="I10" s="464"/>
    </row>
    <row r="11" spans="1:12" x14ac:dyDescent="0.35">
      <c r="B11" s="416"/>
      <c r="C11" s="417"/>
      <c r="D11" s="416"/>
      <c r="E11" s="416"/>
      <c r="F11" s="417" t="s">
        <v>224</v>
      </c>
      <c r="G11" s="416"/>
      <c r="H11" s="464" t="s">
        <v>352</v>
      </c>
      <c r="I11" s="464"/>
    </row>
    <row r="12" spans="1:12" x14ac:dyDescent="0.35">
      <c r="B12" s="418" t="s">
        <v>225</v>
      </c>
      <c r="C12" s="418" t="s">
        <v>226</v>
      </c>
      <c r="D12" s="418"/>
      <c r="E12" s="418" t="s">
        <v>227</v>
      </c>
      <c r="F12" s="418" t="s">
        <v>228</v>
      </c>
      <c r="G12" s="419"/>
      <c r="H12" s="464"/>
      <c r="I12" s="464"/>
    </row>
    <row r="13" spans="1:12" x14ac:dyDescent="0.35">
      <c r="B13" s="420" t="s">
        <v>214</v>
      </c>
      <c r="C13" s="420" t="s">
        <v>174</v>
      </c>
      <c r="D13" s="420" t="s">
        <v>216</v>
      </c>
      <c r="E13" s="420" t="s">
        <v>229</v>
      </c>
      <c r="F13" s="420" t="s">
        <v>230</v>
      </c>
      <c r="G13" s="420" t="s">
        <v>231</v>
      </c>
      <c r="H13" s="464" t="s">
        <v>264</v>
      </c>
      <c r="I13" s="464"/>
    </row>
    <row r="14" spans="1:12" x14ac:dyDescent="0.35">
      <c r="A14" s="411" t="s">
        <v>232</v>
      </c>
      <c r="B14" s="421"/>
      <c r="C14" s="421"/>
      <c r="D14" s="422"/>
      <c r="E14" s="421"/>
      <c r="F14" s="421"/>
      <c r="G14" s="421"/>
      <c r="H14" s="464" t="s">
        <v>265</v>
      </c>
      <c r="I14" s="464"/>
    </row>
    <row r="15" spans="1:12" x14ac:dyDescent="0.35">
      <c r="A15" s="411" t="s">
        <v>233</v>
      </c>
      <c r="B15" s="421"/>
      <c r="C15" s="421"/>
      <c r="D15" s="421"/>
      <c r="E15" s="465"/>
      <c r="F15" s="421"/>
      <c r="G15" s="421"/>
      <c r="H15" s="464" t="s">
        <v>266</v>
      </c>
      <c r="I15" s="464"/>
    </row>
    <row r="16" spans="1:12" x14ac:dyDescent="0.35">
      <c r="A16" s="424" t="s">
        <v>234</v>
      </c>
      <c r="B16" s="425"/>
      <c r="C16" s="425"/>
      <c r="D16" s="425"/>
      <c r="E16" s="425"/>
      <c r="F16" s="425"/>
      <c r="G16" s="426">
        <f>+E15*D14</f>
        <v>0</v>
      </c>
      <c r="H16" s="464" t="s">
        <v>267</v>
      </c>
      <c r="I16" s="464"/>
    </row>
    <row r="17" spans="1:9" x14ac:dyDescent="0.35">
      <c r="A17" s="427"/>
      <c r="B17" s="428"/>
      <c r="C17" s="428"/>
      <c r="D17" s="428"/>
      <c r="E17" s="428"/>
      <c r="F17" s="428"/>
      <c r="G17" s="428"/>
      <c r="I17" s="464"/>
    </row>
    <row r="18" spans="1:9" x14ac:dyDescent="0.35">
      <c r="A18" s="411" t="s">
        <v>235</v>
      </c>
      <c r="B18" s="429"/>
      <c r="C18" s="430"/>
      <c r="D18" s="431"/>
      <c r="E18" s="466"/>
      <c r="F18" s="432"/>
      <c r="G18" s="431">
        <f>+(D18*E18)+(D18*F18)</f>
        <v>0</v>
      </c>
      <c r="H18" s="464"/>
      <c r="I18" s="464"/>
    </row>
    <row r="19" spans="1:9" x14ac:dyDescent="0.35">
      <c r="B19" s="429"/>
      <c r="C19" s="430"/>
      <c r="D19" s="433"/>
      <c r="E19" s="432"/>
      <c r="F19" s="432"/>
      <c r="G19" s="431">
        <f t="shared" ref="G19:G30" si="0">+(D19*E19)+(D19*F19)</f>
        <v>0</v>
      </c>
      <c r="H19" s="464" t="s">
        <v>268</v>
      </c>
      <c r="I19" s="464"/>
    </row>
    <row r="20" spans="1:9" x14ac:dyDescent="0.35">
      <c r="B20" s="429"/>
      <c r="C20" s="430"/>
      <c r="D20" s="433"/>
      <c r="E20" s="432"/>
      <c r="F20" s="432"/>
      <c r="G20" s="431">
        <f t="shared" si="0"/>
        <v>0</v>
      </c>
      <c r="H20" s="464" t="s">
        <v>269</v>
      </c>
      <c r="I20" s="464"/>
    </row>
    <row r="21" spans="1:9" x14ac:dyDescent="0.35">
      <c r="B21" s="429"/>
      <c r="C21" s="430"/>
      <c r="D21" s="433"/>
      <c r="E21" s="432"/>
      <c r="F21" s="432"/>
      <c r="G21" s="431">
        <f t="shared" si="0"/>
        <v>0</v>
      </c>
      <c r="H21" s="464" t="s">
        <v>270</v>
      </c>
      <c r="I21" s="464"/>
    </row>
    <row r="22" spans="1:9" x14ac:dyDescent="0.35">
      <c r="B22" s="429"/>
      <c r="C22" s="430"/>
      <c r="D22" s="433"/>
      <c r="E22" s="432"/>
      <c r="F22" s="432"/>
      <c r="G22" s="431">
        <f t="shared" si="0"/>
        <v>0</v>
      </c>
      <c r="H22" s="464" t="s">
        <v>271</v>
      </c>
      <c r="I22" s="464"/>
    </row>
    <row r="23" spans="1:9" x14ac:dyDescent="0.35">
      <c r="B23" s="429"/>
      <c r="C23" s="430"/>
      <c r="D23" s="433"/>
      <c r="E23" s="432"/>
      <c r="F23" s="432"/>
      <c r="G23" s="431">
        <f t="shared" si="0"/>
        <v>0</v>
      </c>
      <c r="H23" s="464" t="s">
        <v>272</v>
      </c>
      <c r="I23" s="464"/>
    </row>
    <row r="24" spans="1:9" x14ac:dyDescent="0.35">
      <c r="B24" s="429"/>
      <c r="C24" s="430"/>
      <c r="D24" s="433"/>
      <c r="E24" s="432"/>
      <c r="F24" s="432"/>
      <c r="G24" s="431">
        <f t="shared" si="0"/>
        <v>0</v>
      </c>
      <c r="H24" s="464" t="s">
        <v>273</v>
      </c>
      <c r="I24" s="464"/>
    </row>
    <row r="25" spans="1:9" x14ac:dyDescent="0.35">
      <c r="B25" s="429"/>
      <c r="C25" s="430"/>
      <c r="D25" s="433"/>
      <c r="E25" s="432"/>
      <c r="F25" s="432"/>
      <c r="G25" s="431">
        <f t="shared" si="0"/>
        <v>0</v>
      </c>
      <c r="H25" s="464" t="s">
        <v>274</v>
      </c>
      <c r="I25" s="464"/>
    </row>
    <row r="26" spans="1:9" x14ac:dyDescent="0.35">
      <c r="B26" s="429"/>
      <c r="C26" s="430"/>
      <c r="D26" s="433"/>
      <c r="E26" s="432"/>
      <c r="F26" s="432"/>
      <c r="G26" s="431">
        <f t="shared" si="0"/>
        <v>0</v>
      </c>
      <c r="H26" s="464" t="s">
        <v>275</v>
      </c>
      <c r="I26" s="464"/>
    </row>
    <row r="27" spans="1:9" x14ac:dyDescent="0.35">
      <c r="B27" s="429"/>
      <c r="C27" s="430"/>
      <c r="D27" s="433"/>
      <c r="E27" s="432"/>
      <c r="F27" s="432"/>
      <c r="G27" s="431">
        <f t="shared" si="0"/>
        <v>0</v>
      </c>
      <c r="H27" s="464" t="s">
        <v>276</v>
      </c>
      <c r="I27" s="464"/>
    </row>
    <row r="28" spans="1:9" x14ac:dyDescent="0.35">
      <c r="B28" s="429"/>
      <c r="C28" s="430"/>
      <c r="D28" s="433"/>
      <c r="E28" s="432"/>
      <c r="F28" s="432"/>
      <c r="G28" s="431">
        <f t="shared" si="0"/>
        <v>0</v>
      </c>
      <c r="H28" s="464"/>
      <c r="I28" s="464"/>
    </row>
    <row r="29" spans="1:9" x14ac:dyDescent="0.35">
      <c r="B29" s="429"/>
      <c r="C29" s="430"/>
      <c r="D29" s="433"/>
      <c r="E29" s="432"/>
      <c r="F29" s="432"/>
      <c r="G29" s="431">
        <f t="shared" si="0"/>
        <v>0</v>
      </c>
      <c r="H29" s="464"/>
      <c r="I29" s="464"/>
    </row>
    <row r="30" spans="1:9" x14ac:dyDescent="0.35">
      <c r="B30" s="429"/>
      <c r="C30" s="430"/>
      <c r="D30" s="433"/>
      <c r="E30" s="432"/>
      <c r="F30" s="432"/>
      <c r="G30" s="431">
        <f t="shared" si="0"/>
        <v>0</v>
      </c>
      <c r="H30" s="464"/>
      <c r="I30" s="464"/>
    </row>
    <row r="31" spans="1:9" x14ac:dyDescent="0.35">
      <c r="A31" s="411" t="s">
        <v>236</v>
      </c>
      <c r="B31" s="428"/>
      <c r="C31" s="428"/>
      <c r="D31" s="434"/>
      <c r="E31" s="434"/>
      <c r="F31" s="434"/>
      <c r="G31" s="434"/>
      <c r="H31" s="464"/>
      <c r="I31" s="464"/>
    </row>
    <row r="32" spans="1:9" x14ac:dyDescent="0.35">
      <c r="A32" s="435" t="s">
        <v>237</v>
      </c>
      <c r="B32" s="428"/>
      <c r="C32" s="428"/>
      <c r="D32" s="433">
        <f>SUM(D18:D30)</f>
        <v>0</v>
      </c>
      <c r="E32" s="436"/>
      <c r="F32" s="436"/>
      <c r="G32" s="433">
        <f>SUM(G18:G30)</f>
        <v>0</v>
      </c>
      <c r="H32" s="464" t="s">
        <v>277</v>
      </c>
      <c r="I32" s="464"/>
    </row>
    <row r="33" spans="1:15" x14ac:dyDescent="0.35">
      <c r="A33" s="427"/>
      <c r="B33" s="427"/>
      <c r="C33" s="427"/>
      <c r="D33" s="437"/>
      <c r="E33" s="437"/>
      <c r="F33" s="437"/>
      <c r="G33" s="437"/>
      <c r="H33" s="464"/>
      <c r="I33" s="464"/>
    </row>
    <row r="34" spans="1:15" x14ac:dyDescent="0.35">
      <c r="A34" s="411" t="s">
        <v>238</v>
      </c>
      <c r="B34" s="427"/>
      <c r="C34" s="427"/>
      <c r="D34" s="433">
        <f>+'[9]Cont. Sheet'!D54</f>
        <v>0</v>
      </c>
      <c r="E34" s="437"/>
      <c r="F34" s="437"/>
      <c r="G34" s="433">
        <f>+'[9]Cont. Sheet'!G54</f>
        <v>0</v>
      </c>
      <c r="H34" s="464" t="s">
        <v>277</v>
      </c>
      <c r="I34" s="464"/>
    </row>
    <row r="35" spans="1:15" x14ac:dyDescent="0.35">
      <c r="A35" s="427"/>
      <c r="B35" s="427"/>
      <c r="C35" s="427"/>
      <c r="D35" s="438"/>
      <c r="E35" s="438"/>
      <c r="F35" s="438"/>
      <c r="G35" s="438"/>
      <c r="H35" s="464"/>
      <c r="I35" s="464"/>
    </row>
    <row r="36" spans="1:15" ht="16" thickBot="1" x14ac:dyDescent="0.4">
      <c r="A36" s="411" t="s">
        <v>239</v>
      </c>
      <c r="D36" s="439">
        <f>+D14+D32+D34</f>
        <v>0</v>
      </c>
      <c r="E36" s="412"/>
      <c r="F36" s="412" t="s">
        <v>107</v>
      </c>
      <c r="G36" s="440">
        <f>+G16+G32+G34</f>
        <v>0</v>
      </c>
      <c r="H36" s="464" t="s">
        <v>277</v>
      </c>
      <c r="I36" s="464"/>
    </row>
    <row r="37" spans="1:15" ht="16" thickTop="1" x14ac:dyDescent="0.35">
      <c r="D37" s="441"/>
      <c r="E37" s="441"/>
      <c r="F37" s="441"/>
      <c r="G37" s="441"/>
      <c r="H37" s="464"/>
      <c r="I37" s="464"/>
    </row>
    <row r="38" spans="1:15" x14ac:dyDescent="0.35">
      <c r="D38" s="442" t="s">
        <v>240</v>
      </c>
      <c r="E38" s="443" t="str">
        <f>IF(D36=0,"",(G36/D36))</f>
        <v/>
      </c>
      <c r="F38" s="444" t="s">
        <v>241</v>
      </c>
      <c r="G38" s="441"/>
      <c r="H38" s="464" t="s">
        <v>277</v>
      </c>
      <c r="I38" s="464"/>
    </row>
    <row r="39" spans="1:15" x14ac:dyDescent="0.35">
      <c r="D39" s="441"/>
      <c r="E39" s="441"/>
      <c r="F39" s="441"/>
      <c r="G39" s="441"/>
      <c r="H39" s="464"/>
      <c r="I39" s="464"/>
    </row>
    <row r="40" spans="1:15" x14ac:dyDescent="0.35">
      <c r="A40" s="445" t="s">
        <v>242</v>
      </c>
      <c r="D40" s="441"/>
      <c r="E40" s="441"/>
      <c r="F40" s="441"/>
      <c r="G40" s="441"/>
      <c r="H40" s="467" t="s">
        <v>278</v>
      </c>
      <c r="I40" s="464"/>
    </row>
    <row r="41" spans="1:15" x14ac:dyDescent="0.35">
      <c r="A41" s="447" t="s">
        <v>243</v>
      </c>
      <c r="B41" s="804"/>
      <c r="C41" s="804"/>
      <c r="D41" s="448"/>
      <c r="E41" s="441"/>
      <c r="F41" s="449" t="s">
        <v>244</v>
      </c>
      <c r="G41" s="450">
        <v>0</v>
      </c>
      <c r="H41" s="467" t="s">
        <v>279</v>
      </c>
      <c r="I41" s="464"/>
    </row>
    <row r="42" spans="1:15" x14ac:dyDescent="0.35">
      <c r="A42" s="447"/>
      <c r="B42" s="451"/>
      <c r="C42" s="451"/>
      <c r="D42" s="448"/>
      <c r="E42" s="441"/>
      <c r="F42" s="449"/>
      <c r="G42" s="452"/>
      <c r="H42" s="468"/>
      <c r="I42" s="464"/>
    </row>
    <row r="43" spans="1:15" s="411" customFormat="1" x14ac:dyDescent="0.35">
      <c r="A43" s="445" t="s">
        <v>245</v>
      </c>
      <c r="B43" s="453"/>
      <c r="C43" s="454"/>
      <c r="D43" s="445"/>
      <c r="E43" s="445"/>
      <c r="H43" s="467" t="s">
        <v>280</v>
      </c>
      <c r="I43" s="469"/>
      <c r="M43" s="406"/>
      <c r="N43" s="406"/>
      <c r="O43" s="406"/>
    </row>
    <row r="44" spans="1:15" s="411" customFormat="1" ht="12.75" customHeight="1" x14ac:dyDescent="0.35">
      <c r="A44" s="454" t="s">
        <v>246</v>
      </c>
      <c r="B44" s="454"/>
      <c r="C44" s="454"/>
      <c r="D44" s="454"/>
      <c r="E44" s="454"/>
      <c r="F44" s="454"/>
      <c r="H44" s="464" t="s">
        <v>281</v>
      </c>
      <c r="I44" s="469"/>
      <c r="M44" s="406"/>
      <c r="N44" s="406"/>
      <c r="O44" s="406"/>
    </row>
    <row r="45" spans="1:15" s="411" customFormat="1" ht="21" customHeight="1" x14ac:dyDescent="0.35">
      <c r="A45" s="412" t="s">
        <v>247</v>
      </c>
      <c r="B45" s="470">
        <v>43052</v>
      </c>
      <c r="C45" s="408"/>
      <c r="D45" s="412" t="s">
        <v>248</v>
      </c>
      <c r="E45" s="408"/>
      <c r="F45" s="408"/>
      <c r="G45" s="408"/>
      <c r="H45" s="464" t="s">
        <v>282</v>
      </c>
      <c r="I45" s="469"/>
      <c r="M45" s="406"/>
      <c r="O45" s="406"/>
    </row>
    <row r="46" spans="1:15" s="411" customFormat="1" ht="19.5" customHeight="1" x14ac:dyDescent="0.35">
      <c r="H46" s="469"/>
      <c r="I46" s="469"/>
    </row>
    <row r="47" spans="1:15" s="411" customFormat="1" x14ac:dyDescent="0.35">
      <c r="A47" s="412" t="s">
        <v>249</v>
      </c>
      <c r="B47" s="408"/>
      <c r="C47" s="455"/>
      <c r="D47" s="412" t="s">
        <v>250</v>
      </c>
      <c r="E47" s="408"/>
      <c r="F47" s="455"/>
      <c r="G47" s="455"/>
      <c r="H47" s="469"/>
      <c r="I47" s="469"/>
    </row>
    <row r="48" spans="1:15" s="411" customFormat="1" ht="12" customHeight="1" x14ac:dyDescent="0.35"/>
    <row r="49" spans="1:15" s="411" customFormat="1" x14ac:dyDescent="0.35">
      <c r="D49" s="412" t="s">
        <v>251</v>
      </c>
      <c r="E49" s="408"/>
      <c r="F49" s="455"/>
      <c r="G49" s="455"/>
    </row>
    <row r="50" spans="1:15" s="411" customFormat="1" x14ac:dyDescent="0.35">
      <c r="A50" s="456" t="s">
        <v>252</v>
      </c>
      <c r="C50" s="454"/>
      <c r="D50" s="454"/>
      <c r="E50" s="454"/>
      <c r="F50" s="454"/>
      <c r="G50" s="454"/>
    </row>
    <row r="51" spans="1:15" s="411" customFormat="1" x14ac:dyDescent="0.35">
      <c r="A51" s="454" t="s">
        <v>253</v>
      </c>
      <c r="C51" s="454"/>
      <c r="D51" s="454"/>
      <c r="E51" s="454"/>
      <c r="F51" s="454"/>
      <c r="G51" s="454"/>
    </row>
    <row r="52" spans="1:15" s="411" customFormat="1" x14ac:dyDescent="0.35">
      <c r="A52" s="454" t="s">
        <v>254</v>
      </c>
      <c r="C52" s="454"/>
      <c r="D52" s="454"/>
      <c r="E52" s="454"/>
      <c r="F52" s="454"/>
      <c r="G52" s="454"/>
    </row>
    <row r="53" spans="1:15" s="411" customFormat="1" x14ac:dyDescent="0.35">
      <c r="A53" s="454" t="s">
        <v>255</v>
      </c>
      <c r="C53" s="454"/>
      <c r="D53" s="454"/>
      <c r="E53" s="454"/>
      <c r="F53" s="454"/>
      <c r="G53" s="454"/>
    </row>
    <row r="54" spans="1:15" s="411" customFormat="1" x14ac:dyDescent="0.35">
      <c r="A54" s="454" t="s">
        <v>256</v>
      </c>
      <c r="C54" s="454"/>
      <c r="D54" s="454"/>
      <c r="E54" s="454"/>
      <c r="F54" s="454"/>
      <c r="G54" s="454"/>
    </row>
    <row r="55" spans="1:15" s="411" customFormat="1" ht="12" customHeight="1" x14ac:dyDescent="0.35">
      <c r="A55" s="424" t="s">
        <v>257</v>
      </c>
    </row>
    <row r="56" spans="1:15" s="411" customFormat="1" x14ac:dyDescent="0.35">
      <c r="A56" s="457" t="s">
        <v>258</v>
      </c>
    </row>
    <row r="57" spans="1:15" x14ac:dyDescent="0.35">
      <c r="D57" s="412"/>
      <c r="E57" s="412"/>
      <c r="F57" s="412"/>
      <c r="G57" s="412"/>
      <c r="M57" s="411"/>
      <c r="N57" s="411"/>
      <c r="O57" s="411"/>
    </row>
    <row r="58" spans="1:15" x14ac:dyDescent="0.35">
      <c r="D58" s="412" t="s">
        <v>259</v>
      </c>
      <c r="E58" s="458">
        <v>1</v>
      </c>
      <c r="F58" s="413" t="s">
        <v>260</v>
      </c>
      <c r="G58" s="458"/>
      <c r="H58" s="411" t="s">
        <v>261</v>
      </c>
      <c r="M58" s="411"/>
      <c r="N58" s="411"/>
      <c r="O58" s="411"/>
    </row>
    <row r="59" spans="1:15" x14ac:dyDescent="0.35">
      <c r="D59" s="412"/>
      <c r="E59" s="412"/>
      <c r="F59" s="412"/>
      <c r="G59" s="412"/>
      <c r="M59" s="411"/>
      <c r="O59" s="411"/>
    </row>
    <row r="60" spans="1:15" x14ac:dyDescent="0.35">
      <c r="D60" s="412"/>
      <c r="E60" s="412"/>
      <c r="F60" s="412"/>
      <c r="G60" s="412"/>
    </row>
    <row r="61" spans="1:15" x14ac:dyDescent="0.35">
      <c r="A61" s="460"/>
      <c r="D61" s="461"/>
      <c r="E61" s="461"/>
      <c r="F61" s="461"/>
      <c r="G61" s="461"/>
    </row>
    <row r="62" spans="1:15" x14ac:dyDescent="0.35">
      <c r="A62" s="462"/>
      <c r="D62" s="412"/>
      <c r="E62" s="412"/>
      <c r="F62" s="412"/>
      <c r="G62" s="412"/>
    </row>
    <row r="63" spans="1:15" x14ac:dyDescent="0.35">
      <c r="A63" s="460"/>
      <c r="B63" s="460"/>
      <c r="C63" s="460"/>
      <c r="D63" s="461"/>
      <c r="E63" s="461"/>
      <c r="F63" s="461"/>
      <c r="G63" s="461"/>
    </row>
    <row r="64" spans="1:15" x14ac:dyDescent="0.35">
      <c r="B64" s="460"/>
      <c r="C64" s="460"/>
      <c r="D64" s="412"/>
      <c r="E64" s="412"/>
      <c r="F64" s="412"/>
      <c r="G64" s="412"/>
    </row>
    <row r="65" spans="2:7" x14ac:dyDescent="0.35">
      <c r="B65" s="460"/>
      <c r="C65" s="460"/>
      <c r="D65" s="461"/>
      <c r="E65" s="461"/>
      <c r="F65" s="461"/>
      <c r="G65" s="461"/>
    </row>
    <row r="67" spans="2:7" x14ac:dyDescent="0.35">
      <c r="G67" s="412"/>
    </row>
    <row r="68" spans="2:7" x14ac:dyDescent="0.35">
      <c r="G68" s="412"/>
    </row>
    <row r="69" spans="2:7" x14ac:dyDescent="0.35">
      <c r="G69" s="412"/>
    </row>
  </sheetData>
  <mergeCells count="5">
    <mergeCell ref="A1:L1"/>
    <mergeCell ref="A3:G3"/>
    <mergeCell ref="B7:C7"/>
    <mergeCell ref="E7:F7"/>
    <mergeCell ref="B41:C41"/>
  </mergeCells>
  <pageMargins left="0.75" right="0.75" top="1" bottom="1" header="0.5" footer="0.5"/>
  <pageSetup scale="5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44450</xdr:colOff>
                    <xdr:row>42</xdr:row>
                    <xdr:rowOff>0</xdr:rowOff>
                  </from>
                  <to>
                    <xdr:col>1</xdr:col>
                    <xdr:colOff>444500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546100</xdr:colOff>
                    <xdr:row>42</xdr:row>
                    <xdr:rowOff>0</xdr:rowOff>
                  </from>
                  <to>
                    <xdr:col>1</xdr:col>
                    <xdr:colOff>939800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501650</xdr:colOff>
                    <xdr:row>39</xdr:row>
                    <xdr:rowOff>0</xdr:rowOff>
                  </from>
                  <to>
                    <xdr:col>3</xdr:col>
                    <xdr:colOff>101600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165100</xdr:colOff>
                    <xdr:row>39</xdr:row>
                    <xdr:rowOff>0</xdr:rowOff>
                  </from>
                  <to>
                    <xdr:col>3</xdr:col>
                    <xdr:colOff>558800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96FB-4C7A-4122-B108-CFC5BC33522D}">
  <dimension ref="A1:H67"/>
  <sheetViews>
    <sheetView zoomScaleNormal="100" workbookViewId="0">
      <selection activeCell="V38" sqref="V38"/>
    </sheetView>
  </sheetViews>
  <sheetFormatPr defaultRowHeight="15.5" x14ac:dyDescent="0.35"/>
  <cols>
    <col min="1" max="1" width="31.36328125" style="411" bestFit="1" customWidth="1"/>
    <col min="2" max="2" width="10.453125" style="411" customWidth="1"/>
    <col min="3" max="3" width="11.453125" style="411" customWidth="1"/>
    <col min="4" max="4" width="14.36328125" style="411" bestFit="1" customWidth="1"/>
    <col min="5" max="5" width="9.90625" style="411" bestFit="1" customWidth="1"/>
    <col min="6" max="6" width="11.453125" style="411" bestFit="1" customWidth="1"/>
    <col min="7" max="7" width="15.54296875" style="411" bestFit="1" customWidth="1"/>
    <col min="8" max="256" width="8.90625" style="406"/>
    <col min="257" max="257" width="31.36328125" style="406" bestFit="1" customWidth="1"/>
    <col min="258" max="258" width="10.453125" style="406" customWidth="1"/>
    <col min="259" max="259" width="11.453125" style="406" customWidth="1"/>
    <col min="260" max="260" width="14.36328125" style="406" bestFit="1" customWidth="1"/>
    <col min="261" max="261" width="9.90625" style="406" bestFit="1" customWidth="1"/>
    <col min="262" max="262" width="11.453125" style="406" bestFit="1" customWidth="1"/>
    <col min="263" max="263" width="15.54296875" style="406" bestFit="1" customWidth="1"/>
    <col min="264" max="512" width="8.90625" style="406"/>
    <col min="513" max="513" width="31.36328125" style="406" bestFit="1" customWidth="1"/>
    <col min="514" max="514" width="10.453125" style="406" customWidth="1"/>
    <col min="515" max="515" width="11.453125" style="406" customWidth="1"/>
    <col min="516" max="516" width="14.36328125" style="406" bestFit="1" customWidth="1"/>
    <col min="517" max="517" width="9.90625" style="406" bestFit="1" customWidth="1"/>
    <col min="518" max="518" width="11.453125" style="406" bestFit="1" customWidth="1"/>
    <col min="519" max="519" width="15.54296875" style="406" bestFit="1" customWidth="1"/>
    <col min="520" max="768" width="8.90625" style="406"/>
    <col min="769" max="769" width="31.36328125" style="406" bestFit="1" customWidth="1"/>
    <col min="770" max="770" width="10.453125" style="406" customWidth="1"/>
    <col min="771" max="771" width="11.453125" style="406" customWidth="1"/>
    <col min="772" max="772" width="14.36328125" style="406" bestFit="1" customWidth="1"/>
    <col min="773" max="773" width="9.90625" style="406" bestFit="1" customWidth="1"/>
    <col min="774" max="774" width="11.453125" style="406" bestFit="1" customWidth="1"/>
    <col min="775" max="775" width="15.54296875" style="406" bestFit="1" customWidth="1"/>
    <col min="776" max="1024" width="8.90625" style="406"/>
    <col min="1025" max="1025" width="31.36328125" style="406" bestFit="1" customWidth="1"/>
    <col min="1026" max="1026" width="10.453125" style="406" customWidth="1"/>
    <col min="1027" max="1027" width="11.453125" style="406" customWidth="1"/>
    <col min="1028" max="1028" width="14.36328125" style="406" bestFit="1" customWidth="1"/>
    <col min="1029" max="1029" width="9.90625" style="406" bestFit="1" customWidth="1"/>
    <col min="1030" max="1030" width="11.453125" style="406" bestFit="1" customWidth="1"/>
    <col min="1031" max="1031" width="15.54296875" style="406" bestFit="1" customWidth="1"/>
    <col min="1032" max="1280" width="8.90625" style="406"/>
    <col min="1281" max="1281" width="31.36328125" style="406" bestFit="1" customWidth="1"/>
    <col min="1282" max="1282" width="10.453125" style="406" customWidth="1"/>
    <col min="1283" max="1283" width="11.453125" style="406" customWidth="1"/>
    <col min="1284" max="1284" width="14.36328125" style="406" bestFit="1" customWidth="1"/>
    <col min="1285" max="1285" width="9.90625" style="406" bestFit="1" customWidth="1"/>
    <col min="1286" max="1286" width="11.453125" style="406" bestFit="1" customWidth="1"/>
    <col min="1287" max="1287" width="15.54296875" style="406" bestFit="1" customWidth="1"/>
    <col min="1288" max="1536" width="8.90625" style="406"/>
    <col min="1537" max="1537" width="31.36328125" style="406" bestFit="1" customWidth="1"/>
    <col min="1538" max="1538" width="10.453125" style="406" customWidth="1"/>
    <col min="1539" max="1539" width="11.453125" style="406" customWidth="1"/>
    <col min="1540" max="1540" width="14.36328125" style="406" bestFit="1" customWidth="1"/>
    <col min="1541" max="1541" width="9.90625" style="406" bestFit="1" customWidth="1"/>
    <col min="1542" max="1542" width="11.453125" style="406" bestFit="1" customWidth="1"/>
    <col min="1543" max="1543" width="15.54296875" style="406" bestFit="1" customWidth="1"/>
    <col min="1544" max="1792" width="8.90625" style="406"/>
    <col min="1793" max="1793" width="31.36328125" style="406" bestFit="1" customWidth="1"/>
    <col min="1794" max="1794" width="10.453125" style="406" customWidth="1"/>
    <col min="1795" max="1795" width="11.453125" style="406" customWidth="1"/>
    <col min="1796" max="1796" width="14.36328125" style="406" bestFit="1" customWidth="1"/>
    <col min="1797" max="1797" width="9.90625" style="406" bestFit="1" customWidth="1"/>
    <col min="1798" max="1798" width="11.453125" style="406" bestFit="1" customWidth="1"/>
    <col min="1799" max="1799" width="15.54296875" style="406" bestFit="1" customWidth="1"/>
    <col min="1800" max="2048" width="8.90625" style="406"/>
    <col min="2049" max="2049" width="31.36328125" style="406" bestFit="1" customWidth="1"/>
    <col min="2050" max="2050" width="10.453125" style="406" customWidth="1"/>
    <col min="2051" max="2051" width="11.453125" style="406" customWidth="1"/>
    <col min="2052" max="2052" width="14.36328125" style="406" bestFit="1" customWidth="1"/>
    <col min="2053" max="2053" width="9.90625" style="406" bestFit="1" customWidth="1"/>
    <col min="2054" max="2054" width="11.453125" style="406" bestFit="1" customWidth="1"/>
    <col min="2055" max="2055" width="15.54296875" style="406" bestFit="1" customWidth="1"/>
    <col min="2056" max="2304" width="8.90625" style="406"/>
    <col min="2305" max="2305" width="31.36328125" style="406" bestFit="1" customWidth="1"/>
    <col min="2306" max="2306" width="10.453125" style="406" customWidth="1"/>
    <col min="2307" max="2307" width="11.453125" style="406" customWidth="1"/>
    <col min="2308" max="2308" width="14.36328125" style="406" bestFit="1" customWidth="1"/>
    <col min="2309" max="2309" width="9.90625" style="406" bestFit="1" customWidth="1"/>
    <col min="2310" max="2310" width="11.453125" style="406" bestFit="1" customWidth="1"/>
    <col min="2311" max="2311" width="15.54296875" style="406" bestFit="1" customWidth="1"/>
    <col min="2312" max="2560" width="8.90625" style="406"/>
    <col min="2561" max="2561" width="31.36328125" style="406" bestFit="1" customWidth="1"/>
    <col min="2562" max="2562" width="10.453125" style="406" customWidth="1"/>
    <col min="2563" max="2563" width="11.453125" style="406" customWidth="1"/>
    <col min="2564" max="2564" width="14.36328125" style="406" bestFit="1" customWidth="1"/>
    <col min="2565" max="2565" width="9.90625" style="406" bestFit="1" customWidth="1"/>
    <col min="2566" max="2566" width="11.453125" style="406" bestFit="1" customWidth="1"/>
    <col min="2567" max="2567" width="15.54296875" style="406" bestFit="1" customWidth="1"/>
    <col min="2568" max="2816" width="8.90625" style="406"/>
    <col min="2817" max="2817" width="31.36328125" style="406" bestFit="1" customWidth="1"/>
    <col min="2818" max="2818" width="10.453125" style="406" customWidth="1"/>
    <col min="2819" max="2819" width="11.453125" style="406" customWidth="1"/>
    <col min="2820" max="2820" width="14.36328125" style="406" bestFit="1" customWidth="1"/>
    <col min="2821" max="2821" width="9.90625" style="406" bestFit="1" customWidth="1"/>
    <col min="2822" max="2822" width="11.453125" style="406" bestFit="1" customWidth="1"/>
    <col min="2823" max="2823" width="15.54296875" style="406" bestFit="1" customWidth="1"/>
    <col min="2824" max="3072" width="8.90625" style="406"/>
    <col min="3073" max="3073" width="31.36328125" style="406" bestFit="1" customWidth="1"/>
    <col min="3074" max="3074" width="10.453125" style="406" customWidth="1"/>
    <col min="3075" max="3075" width="11.453125" style="406" customWidth="1"/>
    <col min="3076" max="3076" width="14.36328125" style="406" bestFit="1" customWidth="1"/>
    <col min="3077" max="3077" width="9.90625" style="406" bestFit="1" customWidth="1"/>
    <col min="3078" max="3078" width="11.453125" style="406" bestFit="1" customWidth="1"/>
    <col min="3079" max="3079" width="15.54296875" style="406" bestFit="1" customWidth="1"/>
    <col min="3080" max="3328" width="8.90625" style="406"/>
    <col min="3329" max="3329" width="31.36328125" style="406" bestFit="1" customWidth="1"/>
    <col min="3330" max="3330" width="10.453125" style="406" customWidth="1"/>
    <col min="3331" max="3331" width="11.453125" style="406" customWidth="1"/>
    <col min="3332" max="3332" width="14.36328125" style="406" bestFit="1" customWidth="1"/>
    <col min="3333" max="3333" width="9.90625" style="406" bestFit="1" customWidth="1"/>
    <col min="3334" max="3334" width="11.453125" style="406" bestFit="1" customWidth="1"/>
    <col min="3335" max="3335" width="15.54296875" style="406" bestFit="1" customWidth="1"/>
    <col min="3336" max="3584" width="8.90625" style="406"/>
    <col min="3585" max="3585" width="31.36328125" style="406" bestFit="1" customWidth="1"/>
    <col min="3586" max="3586" width="10.453125" style="406" customWidth="1"/>
    <col min="3587" max="3587" width="11.453125" style="406" customWidth="1"/>
    <col min="3588" max="3588" width="14.36328125" style="406" bestFit="1" customWidth="1"/>
    <col min="3589" max="3589" width="9.90625" style="406" bestFit="1" customWidth="1"/>
    <col min="3590" max="3590" width="11.453125" style="406" bestFit="1" customWidth="1"/>
    <col min="3591" max="3591" width="15.54296875" style="406" bestFit="1" customWidth="1"/>
    <col min="3592" max="3840" width="8.90625" style="406"/>
    <col min="3841" max="3841" width="31.36328125" style="406" bestFit="1" customWidth="1"/>
    <col min="3842" max="3842" width="10.453125" style="406" customWidth="1"/>
    <col min="3843" max="3843" width="11.453125" style="406" customWidth="1"/>
    <col min="3844" max="3844" width="14.36328125" style="406" bestFit="1" customWidth="1"/>
    <col min="3845" max="3845" width="9.90625" style="406" bestFit="1" customWidth="1"/>
    <col min="3846" max="3846" width="11.453125" style="406" bestFit="1" customWidth="1"/>
    <col min="3847" max="3847" width="15.54296875" style="406" bestFit="1" customWidth="1"/>
    <col min="3848" max="4096" width="8.90625" style="406"/>
    <col min="4097" max="4097" width="31.36328125" style="406" bestFit="1" customWidth="1"/>
    <col min="4098" max="4098" width="10.453125" style="406" customWidth="1"/>
    <col min="4099" max="4099" width="11.453125" style="406" customWidth="1"/>
    <col min="4100" max="4100" width="14.36328125" style="406" bestFit="1" customWidth="1"/>
    <col min="4101" max="4101" width="9.90625" style="406" bestFit="1" customWidth="1"/>
    <col min="4102" max="4102" width="11.453125" style="406" bestFit="1" customWidth="1"/>
    <col min="4103" max="4103" width="15.54296875" style="406" bestFit="1" customWidth="1"/>
    <col min="4104" max="4352" width="8.90625" style="406"/>
    <col min="4353" max="4353" width="31.36328125" style="406" bestFit="1" customWidth="1"/>
    <col min="4354" max="4354" width="10.453125" style="406" customWidth="1"/>
    <col min="4355" max="4355" width="11.453125" style="406" customWidth="1"/>
    <col min="4356" max="4356" width="14.36328125" style="406" bestFit="1" customWidth="1"/>
    <col min="4357" max="4357" width="9.90625" style="406" bestFit="1" customWidth="1"/>
    <col min="4358" max="4358" width="11.453125" style="406" bestFit="1" customWidth="1"/>
    <col min="4359" max="4359" width="15.54296875" style="406" bestFit="1" customWidth="1"/>
    <col min="4360" max="4608" width="8.90625" style="406"/>
    <col min="4609" max="4609" width="31.36328125" style="406" bestFit="1" customWidth="1"/>
    <col min="4610" max="4610" width="10.453125" style="406" customWidth="1"/>
    <col min="4611" max="4611" width="11.453125" style="406" customWidth="1"/>
    <col min="4612" max="4612" width="14.36328125" style="406" bestFit="1" customWidth="1"/>
    <col min="4613" max="4613" width="9.90625" style="406" bestFit="1" customWidth="1"/>
    <col min="4614" max="4614" width="11.453125" style="406" bestFit="1" customWidth="1"/>
    <col min="4615" max="4615" width="15.54296875" style="406" bestFit="1" customWidth="1"/>
    <col min="4616" max="4864" width="8.90625" style="406"/>
    <col min="4865" max="4865" width="31.36328125" style="406" bestFit="1" customWidth="1"/>
    <col min="4866" max="4866" width="10.453125" style="406" customWidth="1"/>
    <col min="4867" max="4867" width="11.453125" style="406" customWidth="1"/>
    <col min="4868" max="4868" width="14.36328125" style="406" bestFit="1" customWidth="1"/>
    <col min="4869" max="4869" width="9.90625" style="406" bestFit="1" customWidth="1"/>
    <col min="4870" max="4870" width="11.453125" style="406" bestFit="1" customWidth="1"/>
    <col min="4871" max="4871" width="15.54296875" style="406" bestFit="1" customWidth="1"/>
    <col min="4872" max="5120" width="8.90625" style="406"/>
    <col min="5121" max="5121" width="31.36328125" style="406" bestFit="1" customWidth="1"/>
    <col min="5122" max="5122" width="10.453125" style="406" customWidth="1"/>
    <col min="5123" max="5123" width="11.453125" style="406" customWidth="1"/>
    <col min="5124" max="5124" width="14.36328125" style="406" bestFit="1" customWidth="1"/>
    <col min="5125" max="5125" width="9.90625" style="406" bestFit="1" customWidth="1"/>
    <col min="5126" max="5126" width="11.453125" style="406" bestFit="1" customWidth="1"/>
    <col min="5127" max="5127" width="15.54296875" style="406" bestFit="1" customWidth="1"/>
    <col min="5128" max="5376" width="8.90625" style="406"/>
    <col min="5377" max="5377" width="31.36328125" style="406" bestFit="1" customWidth="1"/>
    <col min="5378" max="5378" width="10.453125" style="406" customWidth="1"/>
    <col min="5379" max="5379" width="11.453125" style="406" customWidth="1"/>
    <col min="5380" max="5380" width="14.36328125" style="406" bestFit="1" customWidth="1"/>
    <col min="5381" max="5381" width="9.90625" style="406" bestFit="1" customWidth="1"/>
    <col min="5382" max="5382" width="11.453125" style="406" bestFit="1" customWidth="1"/>
    <col min="5383" max="5383" width="15.54296875" style="406" bestFit="1" customWidth="1"/>
    <col min="5384" max="5632" width="8.90625" style="406"/>
    <col min="5633" max="5633" width="31.36328125" style="406" bestFit="1" customWidth="1"/>
    <col min="5634" max="5634" width="10.453125" style="406" customWidth="1"/>
    <col min="5635" max="5635" width="11.453125" style="406" customWidth="1"/>
    <col min="5636" max="5636" width="14.36328125" style="406" bestFit="1" customWidth="1"/>
    <col min="5637" max="5637" width="9.90625" style="406" bestFit="1" customWidth="1"/>
    <col min="5638" max="5638" width="11.453125" style="406" bestFit="1" customWidth="1"/>
    <col min="5639" max="5639" width="15.54296875" style="406" bestFit="1" customWidth="1"/>
    <col min="5640" max="5888" width="8.90625" style="406"/>
    <col min="5889" max="5889" width="31.36328125" style="406" bestFit="1" customWidth="1"/>
    <col min="5890" max="5890" width="10.453125" style="406" customWidth="1"/>
    <col min="5891" max="5891" width="11.453125" style="406" customWidth="1"/>
    <col min="5892" max="5892" width="14.36328125" style="406" bestFit="1" customWidth="1"/>
    <col min="5893" max="5893" width="9.90625" style="406" bestFit="1" customWidth="1"/>
    <col min="5894" max="5894" width="11.453125" style="406" bestFit="1" customWidth="1"/>
    <col min="5895" max="5895" width="15.54296875" style="406" bestFit="1" customWidth="1"/>
    <col min="5896" max="6144" width="8.90625" style="406"/>
    <col min="6145" max="6145" width="31.36328125" style="406" bestFit="1" customWidth="1"/>
    <col min="6146" max="6146" width="10.453125" style="406" customWidth="1"/>
    <col min="6147" max="6147" width="11.453125" style="406" customWidth="1"/>
    <col min="6148" max="6148" width="14.36328125" style="406" bestFit="1" customWidth="1"/>
    <col min="6149" max="6149" width="9.90625" style="406" bestFit="1" customWidth="1"/>
    <col min="6150" max="6150" width="11.453125" style="406" bestFit="1" customWidth="1"/>
    <col min="6151" max="6151" width="15.54296875" style="406" bestFit="1" customWidth="1"/>
    <col min="6152" max="6400" width="8.90625" style="406"/>
    <col min="6401" max="6401" width="31.36328125" style="406" bestFit="1" customWidth="1"/>
    <col min="6402" max="6402" width="10.453125" style="406" customWidth="1"/>
    <col min="6403" max="6403" width="11.453125" style="406" customWidth="1"/>
    <col min="6404" max="6404" width="14.36328125" style="406" bestFit="1" customWidth="1"/>
    <col min="6405" max="6405" width="9.90625" style="406" bestFit="1" customWidth="1"/>
    <col min="6406" max="6406" width="11.453125" style="406" bestFit="1" customWidth="1"/>
    <col min="6407" max="6407" width="15.54296875" style="406" bestFit="1" customWidth="1"/>
    <col min="6408" max="6656" width="8.90625" style="406"/>
    <col min="6657" max="6657" width="31.36328125" style="406" bestFit="1" customWidth="1"/>
    <col min="6658" max="6658" width="10.453125" style="406" customWidth="1"/>
    <col min="6659" max="6659" width="11.453125" style="406" customWidth="1"/>
    <col min="6660" max="6660" width="14.36328125" style="406" bestFit="1" customWidth="1"/>
    <col min="6661" max="6661" width="9.90625" style="406" bestFit="1" customWidth="1"/>
    <col min="6662" max="6662" width="11.453125" style="406" bestFit="1" customWidth="1"/>
    <col min="6663" max="6663" width="15.54296875" style="406" bestFit="1" customWidth="1"/>
    <col min="6664" max="6912" width="8.90625" style="406"/>
    <col min="6913" max="6913" width="31.36328125" style="406" bestFit="1" customWidth="1"/>
    <col min="6914" max="6914" width="10.453125" style="406" customWidth="1"/>
    <col min="6915" max="6915" width="11.453125" style="406" customWidth="1"/>
    <col min="6916" max="6916" width="14.36328125" style="406" bestFit="1" customWidth="1"/>
    <col min="6917" max="6917" width="9.90625" style="406" bestFit="1" customWidth="1"/>
    <col min="6918" max="6918" width="11.453125" style="406" bestFit="1" customWidth="1"/>
    <col min="6919" max="6919" width="15.54296875" style="406" bestFit="1" customWidth="1"/>
    <col min="6920" max="7168" width="8.90625" style="406"/>
    <col min="7169" max="7169" width="31.36328125" style="406" bestFit="1" customWidth="1"/>
    <col min="7170" max="7170" width="10.453125" style="406" customWidth="1"/>
    <col min="7171" max="7171" width="11.453125" style="406" customWidth="1"/>
    <col min="7172" max="7172" width="14.36328125" style="406" bestFit="1" customWidth="1"/>
    <col min="7173" max="7173" width="9.90625" style="406" bestFit="1" customWidth="1"/>
    <col min="7174" max="7174" width="11.453125" style="406" bestFit="1" customWidth="1"/>
    <col min="7175" max="7175" width="15.54296875" style="406" bestFit="1" customWidth="1"/>
    <col min="7176" max="7424" width="8.90625" style="406"/>
    <col min="7425" max="7425" width="31.36328125" style="406" bestFit="1" customWidth="1"/>
    <col min="7426" max="7426" width="10.453125" style="406" customWidth="1"/>
    <col min="7427" max="7427" width="11.453125" style="406" customWidth="1"/>
    <col min="7428" max="7428" width="14.36328125" style="406" bestFit="1" customWidth="1"/>
    <col min="7429" max="7429" width="9.90625" style="406" bestFit="1" customWidth="1"/>
    <col min="7430" max="7430" width="11.453125" style="406" bestFit="1" customWidth="1"/>
    <col min="7431" max="7431" width="15.54296875" style="406" bestFit="1" customWidth="1"/>
    <col min="7432" max="7680" width="8.90625" style="406"/>
    <col min="7681" max="7681" width="31.36328125" style="406" bestFit="1" customWidth="1"/>
    <col min="7682" max="7682" width="10.453125" style="406" customWidth="1"/>
    <col min="7683" max="7683" width="11.453125" style="406" customWidth="1"/>
    <col min="7684" max="7684" width="14.36328125" style="406" bestFit="1" customWidth="1"/>
    <col min="7685" max="7685" width="9.90625" style="406" bestFit="1" customWidth="1"/>
    <col min="7686" max="7686" width="11.453125" style="406" bestFit="1" customWidth="1"/>
    <col min="7687" max="7687" width="15.54296875" style="406" bestFit="1" customWidth="1"/>
    <col min="7688" max="7936" width="8.90625" style="406"/>
    <col min="7937" max="7937" width="31.36328125" style="406" bestFit="1" customWidth="1"/>
    <col min="7938" max="7938" width="10.453125" style="406" customWidth="1"/>
    <col min="7939" max="7939" width="11.453125" style="406" customWidth="1"/>
    <col min="7940" max="7940" width="14.36328125" style="406" bestFit="1" customWidth="1"/>
    <col min="7941" max="7941" width="9.90625" style="406" bestFit="1" customWidth="1"/>
    <col min="7942" max="7942" width="11.453125" style="406" bestFit="1" customWidth="1"/>
    <col min="7943" max="7943" width="15.54296875" style="406" bestFit="1" customWidth="1"/>
    <col min="7944" max="8192" width="8.90625" style="406"/>
    <col min="8193" max="8193" width="31.36328125" style="406" bestFit="1" customWidth="1"/>
    <col min="8194" max="8194" width="10.453125" style="406" customWidth="1"/>
    <col min="8195" max="8195" width="11.453125" style="406" customWidth="1"/>
    <col min="8196" max="8196" width="14.36328125" style="406" bestFit="1" customWidth="1"/>
    <col min="8197" max="8197" width="9.90625" style="406" bestFit="1" customWidth="1"/>
    <col min="8198" max="8198" width="11.453125" style="406" bestFit="1" customWidth="1"/>
    <col min="8199" max="8199" width="15.54296875" style="406" bestFit="1" customWidth="1"/>
    <col min="8200" max="8448" width="8.90625" style="406"/>
    <col min="8449" max="8449" width="31.36328125" style="406" bestFit="1" customWidth="1"/>
    <col min="8450" max="8450" width="10.453125" style="406" customWidth="1"/>
    <col min="8451" max="8451" width="11.453125" style="406" customWidth="1"/>
    <col min="8452" max="8452" width="14.36328125" style="406" bestFit="1" customWidth="1"/>
    <col min="8453" max="8453" width="9.90625" style="406" bestFit="1" customWidth="1"/>
    <col min="8454" max="8454" width="11.453125" style="406" bestFit="1" customWidth="1"/>
    <col min="8455" max="8455" width="15.54296875" style="406" bestFit="1" customWidth="1"/>
    <col min="8456" max="8704" width="8.90625" style="406"/>
    <col min="8705" max="8705" width="31.36328125" style="406" bestFit="1" customWidth="1"/>
    <col min="8706" max="8706" width="10.453125" style="406" customWidth="1"/>
    <col min="8707" max="8707" width="11.453125" style="406" customWidth="1"/>
    <col min="8708" max="8708" width="14.36328125" style="406" bestFit="1" customWidth="1"/>
    <col min="8709" max="8709" width="9.90625" style="406" bestFit="1" customWidth="1"/>
    <col min="8710" max="8710" width="11.453125" style="406" bestFit="1" customWidth="1"/>
    <col min="8711" max="8711" width="15.54296875" style="406" bestFit="1" customWidth="1"/>
    <col min="8712" max="8960" width="8.90625" style="406"/>
    <col min="8961" max="8961" width="31.36328125" style="406" bestFit="1" customWidth="1"/>
    <col min="8962" max="8962" width="10.453125" style="406" customWidth="1"/>
    <col min="8963" max="8963" width="11.453125" style="406" customWidth="1"/>
    <col min="8964" max="8964" width="14.36328125" style="406" bestFit="1" customWidth="1"/>
    <col min="8965" max="8965" width="9.90625" style="406" bestFit="1" customWidth="1"/>
    <col min="8966" max="8966" width="11.453125" style="406" bestFit="1" customWidth="1"/>
    <col min="8967" max="8967" width="15.54296875" style="406" bestFit="1" customWidth="1"/>
    <col min="8968" max="9216" width="8.90625" style="406"/>
    <col min="9217" max="9217" width="31.36328125" style="406" bestFit="1" customWidth="1"/>
    <col min="9218" max="9218" width="10.453125" style="406" customWidth="1"/>
    <col min="9219" max="9219" width="11.453125" style="406" customWidth="1"/>
    <col min="9220" max="9220" width="14.36328125" style="406" bestFit="1" customWidth="1"/>
    <col min="9221" max="9221" width="9.90625" style="406" bestFit="1" customWidth="1"/>
    <col min="9222" max="9222" width="11.453125" style="406" bestFit="1" customWidth="1"/>
    <col min="9223" max="9223" width="15.54296875" style="406" bestFit="1" customWidth="1"/>
    <col min="9224" max="9472" width="8.90625" style="406"/>
    <col min="9473" max="9473" width="31.36328125" style="406" bestFit="1" customWidth="1"/>
    <col min="9474" max="9474" width="10.453125" style="406" customWidth="1"/>
    <col min="9475" max="9475" width="11.453125" style="406" customWidth="1"/>
    <col min="9476" max="9476" width="14.36328125" style="406" bestFit="1" customWidth="1"/>
    <col min="9477" max="9477" width="9.90625" style="406" bestFit="1" customWidth="1"/>
    <col min="9478" max="9478" width="11.453125" style="406" bestFit="1" customWidth="1"/>
    <col min="9479" max="9479" width="15.54296875" style="406" bestFit="1" customWidth="1"/>
    <col min="9480" max="9728" width="8.90625" style="406"/>
    <col min="9729" max="9729" width="31.36328125" style="406" bestFit="1" customWidth="1"/>
    <col min="9730" max="9730" width="10.453125" style="406" customWidth="1"/>
    <col min="9731" max="9731" width="11.453125" style="406" customWidth="1"/>
    <col min="9732" max="9732" width="14.36328125" style="406" bestFit="1" customWidth="1"/>
    <col min="9733" max="9733" width="9.90625" style="406" bestFit="1" customWidth="1"/>
    <col min="9734" max="9734" width="11.453125" style="406" bestFit="1" customWidth="1"/>
    <col min="9735" max="9735" width="15.54296875" style="406" bestFit="1" customWidth="1"/>
    <col min="9736" max="9984" width="8.90625" style="406"/>
    <col min="9985" max="9985" width="31.36328125" style="406" bestFit="1" customWidth="1"/>
    <col min="9986" max="9986" width="10.453125" style="406" customWidth="1"/>
    <col min="9987" max="9987" width="11.453125" style="406" customWidth="1"/>
    <col min="9988" max="9988" width="14.36328125" style="406" bestFit="1" customWidth="1"/>
    <col min="9989" max="9989" width="9.90625" style="406" bestFit="1" customWidth="1"/>
    <col min="9990" max="9990" width="11.453125" style="406" bestFit="1" customWidth="1"/>
    <col min="9991" max="9991" width="15.54296875" style="406" bestFit="1" customWidth="1"/>
    <col min="9992" max="10240" width="8.90625" style="406"/>
    <col min="10241" max="10241" width="31.36328125" style="406" bestFit="1" customWidth="1"/>
    <col min="10242" max="10242" width="10.453125" style="406" customWidth="1"/>
    <col min="10243" max="10243" width="11.453125" style="406" customWidth="1"/>
    <col min="10244" max="10244" width="14.36328125" style="406" bestFit="1" customWidth="1"/>
    <col min="10245" max="10245" width="9.90625" style="406" bestFit="1" customWidth="1"/>
    <col min="10246" max="10246" width="11.453125" style="406" bestFit="1" customWidth="1"/>
    <col min="10247" max="10247" width="15.54296875" style="406" bestFit="1" customWidth="1"/>
    <col min="10248" max="10496" width="8.90625" style="406"/>
    <col min="10497" max="10497" width="31.36328125" style="406" bestFit="1" customWidth="1"/>
    <col min="10498" max="10498" width="10.453125" style="406" customWidth="1"/>
    <col min="10499" max="10499" width="11.453125" style="406" customWidth="1"/>
    <col min="10500" max="10500" width="14.36328125" style="406" bestFit="1" customWidth="1"/>
    <col min="10501" max="10501" width="9.90625" style="406" bestFit="1" customWidth="1"/>
    <col min="10502" max="10502" width="11.453125" style="406" bestFit="1" customWidth="1"/>
    <col min="10503" max="10503" width="15.54296875" style="406" bestFit="1" customWidth="1"/>
    <col min="10504" max="10752" width="8.90625" style="406"/>
    <col min="10753" max="10753" width="31.36328125" style="406" bestFit="1" customWidth="1"/>
    <col min="10754" max="10754" width="10.453125" style="406" customWidth="1"/>
    <col min="10755" max="10755" width="11.453125" style="406" customWidth="1"/>
    <col min="10756" max="10756" width="14.36328125" style="406" bestFit="1" customWidth="1"/>
    <col min="10757" max="10757" width="9.90625" style="406" bestFit="1" customWidth="1"/>
    <col min="10758" max="10758" width="11.453125" style="406" bestFit="1" customWidth="1"/>
    <col min="10759" max="10759" width="15.54296875" style="406" bestFit="1" customWidth="1"/>
    <col min="10760" max="11008" width="8.90625" style="406"/>
    <col min="11009" max="11009" width="31.36328125" style="406" bestFit="1" customWidth="1"/>
    <col min="11010" max="11010" width="10.453125" style="406" customWidth="1"/>
    <col min="11011" max="11011" width="11.453125" style="406" customWidth="1"/>
    <col min="11012" max="11012" width="14.36328125" style="406" bestFit="1" customWidth="1"/>
    <col min="11013" max="11013" width="9.90625" style="406" bestFit="1" customWidth="1"/>
    <col min="11014" max="11014" width="11.453125" style="406" bestFit="1" customWidth="1"/>
    <col min="11015" max="11015" width="15.54296875" style="406" bestFit="1" customWidth="1"/>
    <col min="11016" max="11264" width="8.90625" style="406"/>
    <col min="11265" max="11265" width="31.36328125" style="406" bestFit="1" customWidth="1"/>
    <col min="11266" max="11266" width="10.453125" style="406" customWidth="1"/>
    <col min="11267" max="11267" width="11.453125" style="406" customWidth="1"/>
    <col min="11268" max="11268" width="14.36328125" style="406" bestFit="1" customWidth="1"/>
    <col min="11269" max="11269" width="9.90625" style="406" bestFit="1" customWidth="1"/>
    <col min="11270" max="11270" width="11.453125" style="406" bestFit="1" customWidth="1"/>
    <col min="11271" max="11271" width="15.54296875" style="406" bestFit="1" customWidth="1"/>
    <col min="11272" max="11520" width="8.90625" style="406"/>
    <col min="11521" max="11521" width="31.36328125" style="406" bestFit="1" customWidth="1"/>
    <col min="11522" max="11522" width="10.453125" style="406" customWidth="1"/>
    <col min="11523" max="11523" width="11.453125" style="406" customWidth="1"/>
    <col min="11524" max="11524" width="14.36328125" style="406" bestFit="1" customWidth="1"/>
    <col min="11525" max="11525" width="9.90625" style="406" bestFit="1" customWidth="1"/>
    <col min="11526" max="11526" width="11.453125" style="406" bestFit="1" customWidth="1"/>
    <col min="11527" max="11527" width="15.54296875" style="406" bestFit="1" customWidth="1"/>
    <col min="11528" max="11776" width="8.90625" style="406"/>
    <col min="11777" max="11777" width="31.36328125" style="406" bestFit="1" customWidth="1"/>
    <col min="11778" max="11778" width="10.453125" style="406" customWidth="1"/>
    <col min="11779" max="11779" width="11.453125" style="406" customWidth="1"/>
    <col min="11780" max="11780" width="14.36328125" style="406" bestFit="1" customWidth="1"/>
    <col min="11781" max="11781" width="9.90625" style="406" bestFit="1" customWidth="1"/>
    <col min="11782" max="11782" width="11.453125" style="406" bestFit="1" customWidth="1"/>
    <col min="11783" max="11783" width="15.54296875" style="406" bestFit="1" customWidth="1"/>
    <col min="11784" max="12032" width="8.90625" style="406"/>
    <col min="12033" max="12033" width="31.36328125" style="406" bestFit="1" customWidth="1"/>
    <col min="12034" max="12034" width="10.453125" style="406" customWidth="1"/>
    <col min="12035" max="12035" width="11.453125" style="406" customWidth="1"/>
    <col min="12036" max="12036" width="14.36328125" style="406" bestFit="1" customWidth="1"/>
    <col min="12037" max="12037" width="9.90625" style="406" bestFit="1" customWidth="1"/>
    <col min="12038" max="12038" width="11.453125" style="406" bestFit="1" customWidth="1"/>
    <col min="12039" max="12039" width="15.54296875" style="406" bestFit="1" customWidth="1"/>
    <col min="12040" max="12288" width="8.90625" style="406"/>
    <col min="12289" max="12289" width="31.36328125" style="406" bestFit="1" customWidth="1"/>
    <col min="12290" max="12290" width="10.453125" style="406" customWidth="1"/>
    <col min="12291" max="12291" width="11.453125" style="406" customWidth="1"/>
    <col min="12292" max="12292" width="14.36328125" style="406" bestFit="1" customWidth="1"/>
    <col min="12293" max="12293" width="9.90625" style="406" bestFit="1" customWidth="1"/>
    <col min="12294" max="12294" width="11.453125" style="406" bestFit="1" customWidth="1"/>
    <col min="12295" max="12295" width="15.54296875" style="406" bestFit="1" customWidth="1"/>
    <col min="12296" max="12544" width="8.90625" style="406"/>
    <col min="12545" max="12545" width="31.36328125" style="406" bestFit="1" customWidth="1"/>
    <col min="12546" max="12546" width="10.453125" style="406" customWidth="1"/>
    <col min="12547" max="12547" width="11.453125" style="406" customWidth="1"/>
    <col min="12548" max="12548" width="14.36328125" style="406" bestFit="1" customWidth="1"/>
    <col min="12549" max="12549" width="9.90625" style="406" bestFit="1" customWidth="1"/>
    <col min="12550" max="12550" width="11.453125" style="406" bestFit="1" customWidth="1"/>
    <col min="12551" max="12551" width="15.54296875" style="406" bestFit="1" customWidth="1"/>
    <col min="12552" max="12800" width="8.90625" style="406"/>
    <col min="12801" max="12801" width="31.36328125" style="406" bestFit="1" customWidth="1"/>
    <col min="12802" max="12802" width="10.453125" style="406" customWidth="1"/>
    <col min="12803" max="12803" width="11.453125" style="406" customWidth="1"/>
    <col min="12804" max="12804" width="14.36328125" style="406" bestFit="1" customWidth="1"/>
    <col min="12805" max="12805" width="9.90625" style="406" bestFit="1" customWidth="1"/>
    <col min="12806" max="12806" width="11.453125" style="406" bestFit="1" customWidth="1"/>
    <col min="12807" max="12807" width="15.54296875" style="406" bestFit="1" customWidth="1"/>
    <col min="12808" max="13056" width="8.90625" style="406"/>
    <col min="13057" max="13057" width="31.36328125" style="406" bestFit="1" customWidth="1"/>
    <col min="13058" max="13058" width="10.453125" style="406" customWidth="1"/>
    <col min="13059" max="13059" width="11.453125" style="406" customWidth="1"/>
    <col min="13060" max="13060" width="14.36328125" style="406" bestFit="1" customWidth="1"/>
    <col min="13061" max="13061" width="9.90625" style="406" bestFit="1" customWidth="1"/>
    <col min="13062" max="13062" width="11.453125" style="406" bestFit="1" customWidth="1"/>
    <col min="13063" max="13063" width="15.54296875" style="406" bestFit="1" customWidth="1"/>
    <col min="13064" max="13312" width="8.90625" style="406"/>
    <col min="13313" max="13313" width="31.36328125" style="406" bestFit="1" customWidth="1"/>
    <col min="13314" max="13314" width="10.453125" style="406" customWidth="1"/>
    <col min="13315" max="13315" width="11.453125" style="406" customWidth="1"/>
    <col min="13316" max="13316" width="14.36328125" style="406" bestFit="1" customWidth="1"/>
    <col min="13317" max="13317" width="9.90625" style="406" bestFit="1" customWidth="1"/>
    <col min="13318" max="13318" width="11.453125" style="406" bestFit="1" customWidth="1"/>
    <col min="13319" max="13319" width="15.54296875" style="406" bestFit="1" customWidth="1"/>
    <col min="13320" max="13568" width="8.90625" style="406"/>
    <col min="13569" max="13569" width="31.36328125" style="406" bestFit="1" customWidth="1"/>
    <col min="13570" max="13570" width="10.453125" style="406" customWidth="1"/>
    <col min="13571" max="13571" width="11.453125" style="406" customWidth="1"/>
    <col min="13572" max="13572" width="14.36328125" style="406" bestFit="1" customWidth="1"/>
    <col min="13573" max="13573" width="9.90625" style="406" bestFit="1" customWidth="1"/>
    <col min="13574" max="13574" width="11.453125" style="406" bestFit="1" customWidth="1"/>
    <col min="13575" max="13575" width="15.54296875" style="406" bestFit="1" customWidth="1"/>
    <col min="13576" max="13824" width="8.90625" style="406"/>
    <col min="13825" max="13825" width="31.36328125" style="406" bestFit="1" customWidth="1"/>
    <col min="13826" max="13826" width="10.453125" style="406" customWidth="1"/>
    <col min="13827" max="13827" width="11.453125" style="406" customWidth="1"/>
    <col min="13828" max="13828" width="14.36328125" style="406" bestFit="1" customWidth="1"/>
    <col min="13829" max="13829" width="9.90625" style="406" bestFit="1" customWidth="1"/>
    <col min="13830" max="13830" width="11.453125" style="406" bestFit="1" customWidth="1"/>
    <col min="13831" max="13831" width="15.54296875" style="406" bestFit="1" customWidth="1"/>
    <col min="13832" max="14080" width="8.90625" style="406"/>
    <col min="14081" max="14081" width="31.36328125" style="406" bestFit="1" customWidth="1"/>
    <col min="14082" max="14082" width="10.453125" style="406" customWidth="1"/>
    <col min="14083" max="14083" width="11.453125" style="406" customWidth="1"/>
    <col min="14084" max="14084" width="14.36328125" style="406" bestFit="1" customWidth="1"/>
    <col min="14085" max="14085" width="9.90625" style="406" bestFit="1" customWidth="1"/>
    <col min="14086" max="14086" width="11.453125" style="406" bestFit="1" customWidth="1"/>
    <col min="14087" max="14087" width="15.54296875" style="406" bestFit="1" customWidth="1"/>
    <col min="14088" max="14336" width="8.90625" style="406"/>
    <col min="14337" max="14337" width="31.36328125" style="406" bestFit="1" customWidth="1"/>
    <col min="14338" max="14338" width="10.453125" style="406" customWidth="1"/>
    <col min="14339" max="14339" width="11.453125" style="406" customWidth="1"/>
    <col min="14340" max="14340" width="14.36328125" style="406" bestFit="1" customWidth="1"/>
    <col min="14341" max="14341" width="9.90625" style="406" bestFit="1" customWidth="1"/>
    <col min="14342" max="14342" width="11.453125" style="406" bestFit="1" customWidth="1"/>
    <col min="14343" max="14343" width="15.54296875" style="406" bestFit="1" customWidth="1"/>
    <col min="14344" max="14592" width="8.90625" style="406"/>
    <col min="14593" max="14593" width="31.36328125" style="406" bestFit="1" customWidth="1"/>
    <col min="14594" max="14594" width="10.453125" style="406" customWidth="1"/>
    <col min="14595" max="14595" width="11.453125" style="406" customWidth="1"/>
    <col min="14596" max="14596" width="14.36328125" style="406" bestFit="1" customWidth="1"/>
    <col min="14597" max="14597" width="9.90625" style="406" bestFit="1" customWidth="1"/>
    <col min="14598" max="14598" width="11.453125" style="406" bestFit="1" customWidth="1"/>
    <col min="14599" max="14599" width="15.54296875" style="406" bestFit="1" customWidth="1"/>
    <col min="14600" max="14848" width="8.90625" style="406"/>
    <col min="14849" max="14849" width="31.36328125" style="406" bestFit="1" customWidth="1"/>
    <col min="14850" max="14850" width="10.453125" style="406" customWidth="1"/>
    <col min="14851" max="14851" width="11.453125" style="406" customWidth="1"/>
    <col min="14852" max="14852" width="14.36328125" style="406" bestFit="1" customWidth="1"/>
    <col min="14853" max="14853" width="9.90625" style="406" bestFit="1" customWidth="1"/>
    <col min="14854" max="14854" width="11.453125" style="406" bestFit="1" customWidth="1"/>
    <col min="14855" max="14855" width="15.54296875" style="406" bestFit="1" customWidth="1"/>
    <col min="14856" max="15104" width="8.90625" style="406"/>
    <col min="15105" max="15105" width="31.36328125" style="406" bestFit="1" customWidth="1"/>
    <col min="15106" max="15106" width="10.453125" style="406" customWidth="1"/>
    <col min="15107" max="15107" width="11.453125" style="406" customWidth="1"/>
    <col min="15108" max="15108" width="14.36328125" style="406" bestFit="1" customWidth="1"/>
    <col min="15109" max="15109" width="9.90625" style="406" bestFit="1" customWidth="1"/>
    <col min="15110" max="15110" width="11.453125" style="406" bestFit="1" customWidth="1"/>
    <col min="15111" max="15111" width="15.54296875" style="406" bestFit="1" customWidth="1"/>
    <col min="15112" max="15360" width="8.90625" style="406"/>
    <col min="15361" max="15361" width="31.36328125" style="406" bestFit="1" customWidth="1"/>
    <col min="15362" max="15362" width="10.453125" style="406" customWidth="1"/>
    <col min="15363" max="15363" width="11.453125" style="406" customWidth="1"/>
    <col min="15364" max="15364" width="14.36328125" style="406" bestFit="1" customWidth="1"/>
    <col min="15365" max="15365" width="9.90625" style="406" bestFit="1" customWidth="1"/>
    <col min="15366" max="15366" width="11.453125" style="406" bestFit="1" customWidth="1"/>
    <col min="15367" max="15367" width="15.54296875" style="406" bestFit="1" customWidth="1"/>
    <col min="15368" max="15616" width="8.90625" style="406"/>
    <col min="15617" max="15617" width="31.36328125" style="406" bestFit="1" customWidth="1"/>
    <col min="15618" max="15618" width="10.453125" style="406" customWidth="1"/>
    <col min="15619" max="15619" width="11.453125" style="406" customWidth="1"/>
    <col min="15620" max="15620" width="14.36328125" style="406" bestFit="1" customWidth="1"/>
    <col min="15621" max="15621" width="9.90625" style="406" bestFit="1" customWidth="1"/>
    <col min="15622" max="15622" width="11.453125" style="406" bestFit="1" customWidth="1"/>
    <col min="15623" max="15623" width="15.54296875" style="406" bestFit="1" customWidth="1"/>
    <col min="15624" max="15872" width="8.90625" style="406"/>
    <col min="15873" max="15873" width="31.36328125" style="406" bestFit="1" customWidth="1"/>
    <col min="15874" max="15874" width="10.453125" style="406" customWidth="1"/>
    <col min="15875" max="15875" width="11.453125" style="406" customWidth="1"/>
    <col min="15876" max="15876" width="14.36328125" style="406" bestFit="1" customWidth="1"/>
    <col min="15877" max="15877" width="9.90625" style="406" bestFit="1" customWidth="1"/>
    <col min="15878" max="15878" width="11.453125" style="406" bestFit="1" customWidth="1"/>
    <col min="15879" max="15879" width="15.54296875" style="406" bestFit="1" customWidth="1"/>
    <col min="15880" max="16128" width="8.90625" style="406"/>
    <col min="16129" max="16129" width="31.36328125" style="406" bestFit="1" customWidth="1"/>
    <col min="16130" max="16130" width="10.453125" style="406" customWidth="1"/>
    <col min="16131" max="16131" width="11.453125" style="406" customWidth="1"/>
    <col min="16132" max="16132" width="14.36328125" style="406" bestFit="1" customWidth="1"/>
    <col min="16133" max="16133" width="9.90625" style="406" bestFit="1" customWidth="1"/>
    <col min="16134" max="16134" width="11.453125" style="406" bestFit="1" customWidth="1"/>
    <col min="16135" max="16135" width="15.54296875" style="406" bestFit="1" customWidth="1"/>
    <col min="16136" max="16384" width="8.90625" style="406"/>
  </cols>
  <sheetData>
    <row r="1" spans="1:7" ht="18" x14ac:dyDescent="0.4">
      <c r="A1" s="801" t="s">
        <v>219</v>
      </c>
      <c r="B1" s="801"/>
      <c r="C1" s="801"/>
      <c r="D1" s="801"/>
      <c r="E1" s="801"/>
      <c r="F1" s="801"/>
      <c r="G1" s="801"/>
    </row>
    <row r="2" spans="1:7" x14ac:dyDescent="0.35">
      <c r="A2" s="407"/>
      <c r="B2" s="407"/>
      <c r="C2" s="407"/>
      <c r="D2" s="407"/>
      <c r="E2" s="407"/>
      <c r="F2" s="407"/>
      <c r="G2" s="407"/>
    </row>
    <row r="3" spans="1:7" x14ac:dyDescent="0.35">
      <c r="A3" s="407" t="s">
        <v>220</v>
      </c>
      <c r="B3" s="408"/>
      <c r="C3" s="409"/>
      <c r="D3" s="410"/>
      <c r="E3" s="410"/>
      <c r="F3" s="410"/>
      <c r="G3" s="410"/>
    </row>
    <row r="4" spans="1:7" x14ac:dyDescent="0.35">
      <c r="A4" s="407"/>
      <c r="C4" s="407"/>
      <c r="D4" s="412"/>
      <c r="E4" s="412"/>
      <c r="F4" s="412"/>
      <c r="G4" s="412"/>
    </row>
    <row r="5" spans="1:7" x14ac:dyDescent="0.35">
      <c r="A5" s="412" t="s">
        <v>221</v>
      </c>
      <c r="B5" s="803"/>
      <c r="C5" s="803"/>
      <c r="D5" s="413" t="s">
        <v>222</v>
      </c>
      <c r="E5" s="803"/>
      <c r="F5" s="803"/>
    </row>
    <row r="7" spans="1:7" x14ac:dyDescent="0.35">
      <c r="A7" s="414" t="s">
        <v>223</v>
      </c>
      <c r="D7" s="415">
        <v>0</v>
      </c>
    </row>
    <row r="8" spans="1:7" x14ac:dyDescent="0.35">
      <c r="A8" s="407"/>
      <c r="B8" s="407"/>
      <c r="C8" s="407"/>
      <c r="D8" s="407"/>
      <c r="E8" s="407"/>
      <c r="F8" s="407"/>
      <c r="G8" s="407"/>
    </row>
    <row r="9" spans="1:7" x14ac:dyDescent="0.35">
      <c r="B9" s="416"/>
      <c r="C9" s="417"/>
      <c r="D9" s="416"/>
      <c r="E9" s="416"/>
      <c r="F9" s="417" t="s">
        <v>224</v>
      </c>
      <c r="G9" s="416"/>
    </row>
    <row r="10" spans="1:7" x14ac:dyDescent="0.35">
      <c r="B10" s="418" t="s">
        <v>225</v>
      </c>
      <c r="C10" s="418" t="s">
        <v>226</v>
      </c>
      <c r="D10" s="418"/>
      <c r="E10" s="418" t="s">
        <v>227</v>
      </c>
      <c r="F10" s="418" t="s">
        <v>228</v>
      </c>
      <c r="G10" s="419"/>
    </row>
    <row r="11" spans="1:7" x14ac:dyDescent="0.35">
      <c r="B11" s="420" t="s">
        <v>214</v>
      </c>
      <c r="C11" s="420" t="s">
        <v>174</v>
      </c>
      <c r="D11" s="420" t="s">
        <v>216</v>
      </c>
      <c r="E11" s="420" t="s">
        <v>229</v>
      </c>
      <c r="F11" s="420" t="s">
        <v>230</v>
      </c>
      <c r="G11" s="420" t="s">
        <v>231</v>
      </c>
    </row>
    <row r="12" spans="1:7" x14ac:dyDescent="0.35">
      <c r="A12" s="411" t="s">
        <v>232</v>
      </c>
      <c r="B12" s="421"/>
      <c r="C12" s="421"/>
      <c r="D12" s="422">
        <v>0</v>
      </c>
      <c r="E12" s="421"/>
      <c r="F12" s="421"/>
      <c r="G12" s="421"/>
    </row>
    <row r="13" spans="1:7" x14ac:dyDescent="0.35">
      <c r="A13" s="411" t="s">
        <v>233</v>
      </c>
      <c r="B13" s="421"/>
      <c r="C13" s="421"/>
      <c r="D13" s="421"/>
      <c r="E13" s="423">
        <v>0</v>
      </c>
      <c r="F13" s="421"/>
      <c r="G13" s="421"/>
    </row>
    <row r="14" spans="1:7" x14ac:dyDescent="0.35">
      <c r="A14" s="424" t="s">
        <v>234</v>
      </c>
      <c r="B14" s="425"/>
      <c r="C14" s="425"/>
      <c r="D14" s="425"/>
      <c r="E14" s="425"/>
      <c r="F14" s="425"/>
      <c r="G14" s="426">
        <f>+E13*D12</f>
        <v>0</v>
      </c>
    </row>
    <row r="15" spans="1:7" x14ac:dyDescent="0.35">
      <c r="A15" s="427"/>
      <c r="B15" s="428"/>
      <c r="C15" s="428"/>
      <c r="D15" s="428"/>
      <c r="E15" s="428"/>
      <c r="F15" s="428"/>
      <c r="G15" s="428"/>
    </row>
    <row r="16" spans="1:7" x14ac:dyDescent="0.35">
      <c r="A16" s="411" t="s">
        <v>235</v>
      </c>
      <c r="B16" s="429"/>
      <c r="C16" s="430"/>
      <c r="D16" s="431"/>
      <c r="E16" s="432"/>
      <c r="F16" s="432"/>
      <c r="G16" s="431">
        <f>+(D16*E16)+(D16*F16)</f>
        <v>0</v>
      </c>
    </row>
    <row r="17" spans="1:7" x14ac:dyDescent="0.35">
      <c r="B17" s="429"/>
      <c r="C17" s="430"/>
      <c r="D17" s="433"/>
      <c r="E17" s="432"/>
      <c r="F17" s="432"/>
      <c r="G17" s="431">
        <f t="shared" ref="G17:G28" si="0">+(D17*E17)+(D17*F17)</f>
        <v>0</v>
      </c>
    </row>
    <row r="18" spans="1:7" x14ac:dyDescent="0.35">
      <c r="B18" s="429"/>
      <c r="C18" s="430"/>
      <c r="D18" s="433"/>
      <c r="E18" s="432"/>
      <c r="F18" s="432"/>
      <c r="G18" s="431">
        <f t="shared" si="0"/>
        <v>0</v>
      </c>
    </row>
    <row r="19" spans="1:7" x14ac:dyDescent="0.35">
      <c r="B19" s="429"/>
      <c r="C19" s="430"/>
      <c r="D19" s="433"/>
      <c r="E19" s="432"/>
      <c r="F19" s="432"/>
      <c r="G19" s="431">
        <f t="shared" si="0"/>
        <v>0</v>
      </c>
    </row>
    <row r="20" spans="1:7" x14ac:dyDescent="0.35">
      <c r="B20" s="429"/>
      <c r="C20" s="430"/>
      <c r="D20" s="433"/>
      <c r="E20" s="432"/>
      <c r="F20" s="432"/>
      <c r="G20" s="431">
        <f t="shared" si="0"/>
        <v>0</v>
      </c>
    </row>
    <row r="21" spans="1:7" x14ac:dyDescent="0.35">
      <c r="B21" s="429"/>
      <c r="C21" s="430"/>
      <c r="D21" s="433"/>
      <c r="E21" s="432"/>
      <c r="F21" s="432"/>
      <c r="G21" s="431">
        <f t="shared" si="0"/>
        <v>0</v>
      </c>
    </row>
    <row r="22" spans="1:7" x14ac:dyDescent="0.35">
      <c r="B22" s="429"/>
      <c r="C22" s="430"/>
      <c r="D22" s="433"/>
      <c r="E22" s="432"/>
      <c r="F22" s="432"/>
      <c r="G22" s="431">
        <f t="shared" si="0"/>
        <v>0</v>
      </c>
    </row>
    <row r="23" spans="1:7" x14ac:dyDescent="0.35">
      <c r="B23" s="429"/>
      <c r="C23" s="430"/>
      <c r="D23" s="433"/>
      <c r="E23" s="432"/>
      <c r="F23" s="432"/>
      <c r="G23" s="431">
        <f t="shared" si="0"/>
        <v>0</v>
      </c>
    </row>
    <row r="24" spans="1:7" x14ac:dyDescent="0.35">
      <c r="B24" s="429"/>
      <c r="C24" s="430"/>
      <c r="D24" s="433"/>
      <c r="E24" s="432"/>
      <c r="F24" s="432"/>
      <c r="G24" s="431">
        <f t="shared" si="0"/>
        <v>0</v>
      </c>
    </row>
    <row r="25" spans="1:7" x14ac:dyDescent="0.35">
      <c r="B25" s="429"/>
      <c r="C25" s="430"/>
      <c r="D25" s="433"/>
      <c r="E25" s="432"/>
      <c r="F25" s="432"/>
      <c r="G25" s="431">
        <f t="shared" si="0"/>
        <v>0</v>
      </c>
    </row>
    <row r="26" spans="1:7" x14ac:dyDescent="0.35">
      <c r="B26" s="429"/>
      <c r="C26" s="430"/>
      <c r="D26" s="433"/>
      <c r="E26" s="432"/>
      <c r="F26" s="432"/>
      <c r="G26" s="431">
        <f t="shared" si="0"/>
        <v>0</v>
      </c>
    </row>
    <row r="27" spans="1:7" x14ac:dyDescent="0.35">
      <c r="B27" s="429"/>
      <c r="C27" s="430"/>
      <c r="D27" s="433"/>
      <c r="E27" s="432"/>
      <c r="F27" s="432"/>
      <c r="G27" s="431">
        <f t="shared" si="0"/>
        <v>0</v>
      </c>
    </row>
    <row r="28" spans="1:7" x14ac:dyDescent="0.35">
      <c r="B28" s="429"/>
      <c r="C28" s="430"/>
      <c r="D28" s="433"/>
      <c r="E28" s="432"/>
      <c r="F28" s="432"/>
      <c r="G28" s="431">
        <f t="shared" si="0"/>
        <v>0</v>
      </c>
    </row>
    <row r="29" spans="1:7" x14ac:dyDescent="0.35">
      <c r="A29" s="411" t="s">
        <v>236</v>
      </c>
      <c r="B29" s="428"/>
      <c r="C29" s="428"/>
      <c r="D29" s="434"/>
      <c r="E29" s="434"/>
      <c r="F29" s="434"/>
      <c r="G29" s="434"/>
    </row>
    <row r="30" spans="1:7" x14ac:dyDescent="0.35">
      <c r="A30" s="435" t="s">
        <v>237</v>
      </c>
      <c r="B30" s="428"/>
      <c r="C30" s="428"/>
      <c r="D30" s="433">
        <f>SUM(D16:D28)</f>
        <v>0</v>
      </c>
      <c r="E30" s="436"/>
      <c r="F30" s="436"/>
      <c r="G30" s="433">
        <f>SUM(G16:G28)</f>
        <v>0</v>
      </c>
    </row>
    <row r="31" spans="1:7" x14ac:dyDescent="0.35">
      <c r="A31" s="427"/>
      <c r="B31" s="427"/>
      <c r="C31" s="427"/>
      <c r="D31" s="437"/>
      <c r="E31" s="437"/>
      <c r="F31" s="437"/>
      <c r="G31" s="437"/>
    </row>
    <row r="32" spans="1:7" x14ac:dyDescent="0.35">
      <c r="A32" s="411" t="s">
        <v>238</v>
      </c>
      <c r="B32" s="427"/>
      <c r="C32" s="427"/>
      <c r="D32" s="433">
        <f>+'[10]Cont. Sheet'!D54</f>
        <v>0</v>
      </c>
      <c r="E32" s="437"/>
      <c r="F32" s="437"/>
      <c r="G32" s="433">
        <f>+'[10]Cont. Sheet'!G54</f>
        <v>0</v>
      </c>
    </row>
    <row r="33" spans="1:8" x14ac:dyDescent="0.35">
      <c r="A33" s="427"/>
      <c r="B33" s="427"/>
      <c r="C33" s="427"/>
      <c r="D33" s="438"/>
      <c r="E33" s="438"/>
      <c r="F33" s="438"/>
      <c r="G33" s="438"/>
    </row>
    <row r="34" spans="1:8" ht="16" thickBot="1" x14ac:dyDescent="0.4">
      <c r="A34" s="411" t="s">
        <v>239</v>
      </c>
      <c r="D34" s="439">
        <f>+D12+D30+D32</f>
        <v>0</v>
      </c>
      <c r="E34" s="412"/>
      <c r="F34" s="412" t="s">
        <v>107</v>
      </c>
      <c r="G34" s="440">
        <f>+G14+G30+G32</f>
        <v>0</v>
      </c>
    </row>
    <row r="35" spans="1:8" ht="16" thickTop="1" x14ac:dyDescent="0.35">
      <c r="D35" s="441"/>
      <c r="E35" s="441"/>
      <c r="F35" s="441"/>
      <c r="G35" s="441"/>
    </row>
    <row r="36" spans="1:8" x14ac:dyDescent="0.35">
      <c r="D36" s="442" t="s">
        <v>240</v>
      </c>
      <c r="E36" s="443" t="str">
        <f>IF(D34=0,"",(G34/D34))</f>
        <v/>
      </c>
      <c r="F36" s="444" t="s">
        <v>241</v>
      </c>
      <c r="G36" s="441"/>
    </row>
    <row r="37" spans="1:8" x14ac:dyDescent="0.35">
      <c r="D37" s="441"/>
      <c r="E37" s="441"/>
      <c r="F37" s="441"/>
      <c r="G37" s="441"/>
    </row>
    <row r="38" spans="1:8" x14ac:dyDescent="0.35">
      <c r="A38" s="445" t="s">
        <v>242</v>
      </c>
      <c r="D38" s="441"/>
      <c r="E38" s="441"/>
      <c r="F38" s="441"/>
      <c r="G38" s="441"/>
      <c r="H38" s="446"/>
    </row>
    <row r="39" spans="1:8" x14ac:dyDescent="0.35">
      <c r="A39" s="447" t="s">
        <v>243</v>
      </c>
      <c r="B39" s="804"/>
      <c r="C39" s="804"/>
      <c r="D39" s="448"/>
      <c r="E39" s="441"/>
      <c r="F39" s="449" t="s">
        <v>244</v>
      </c>
      <c r="G39" s="450">
        <v>0</v>
      </c>
      <c r="H39" s="446"/>
    </row>
    <row r="40" spans="1:8" x14ac:dyDescent="0.35">
      <c r="A40" s="447"/>
      <c r="B40" s="451"/>
      <c r="C40" s="451"/>
      <c r="D40" s="448"/>
      <c r="E40" s="441"/>
      <c r="F40" s="449"/>
      <c r="G40" s="452"/>
      <c r="H40" s="446"/>
    </row>
    <row r="41" spans="1:8" s="411" customFormat="1" x14ac:dyDescent="0.35">
      <c r="A41" s="445" t="s">
        <v>245</v>
      </c>
      <c r="B41" s="453"/>
      <c r="C41" s="454"/>
      <c r="D41" s="445"/>
      <c r="E41" s="445"/>
      <c r="H41" s="447" t="s">
        <v>35</v>
      </c>
    </row>
    <row r="42" spans="1:8" s="411" customFormat="1" ht="12.75" customHeight="1" x14ac:dyDescent="0.35">
      <c r="A42" s="454" t="s">
        <v>246</v>
      </c>
      <c r="B42" s="454"/>
      <c r="C42" s="454"/>
      <c r="D42" s="454"/>
      <c r="E42" s="454"/>
      <c r="F42" s="454"/>
    </row>
    <row r="43" spans="1:8" s="411" customFormat="1" ht="21" customHeight="1" x14ac:dyDescent="0.35">
      <c r="A43" s="412" t="s">
        <v>247</v>
      </c>
      <c r="B43" s="408"/>
      <c r="C43" s="408"/>
      <c r="D43" s="412" t="s">
        <v>248</v>
      </c>
      <c r="E43" s="408"/>
      <c r="F43" s="408"/>
      <c r="G43" s="408"/>
    </row>
    <row r="44" spans="1:8" s="411" customFormat="1" ht="19.5" customHeight="1" x14ac:dyDescent="0.35"/>
    <row r="45" spans="1:8" s="411" customFormat="1" x14ac:dyDescent="0.35">
      <c r="A45" s="412" t="s">
        <v>249</v>
      </c>
      <c r="B45" s="408"/>
      <c r="C45" s="455"/>
      <c r="D45" s="412" t="s">
        <v>250</v>
      </c>
      <c r="E45" s="408"/>
      <c r="F45" s="455"/>
      <c r="G45" s="455"/>
    </row>
    <row r="46" spans="1:8" s="411" customFormat="1" ht="12" customHeight="1" x14ac:dyDescent="0.35"/>
    <row r="47" spans="1:8" s="411" customFormat="1" x14ac:dyDescent="0.35">
      <c r="D47" s="412" t="s">
        <v>251</v>
      </c>
      <c r="E47" s="408"/>
      <c r="F47" s="455"/>
      <c r="G47" s="455"/>
    </row>
    <row r="48" spans="1:8" s="411" customFormat="1" x14ac:dyDescent="0.35">
      <c r="A48" s="456" t="s">
        <v>252</v>
      </c>
      <c r="C48" s="454"/>
      <c r="D48" s="454"/>
      <c r="E48" s="454"/>
      <c r="F48" s="454"/>
      <c r="G48" s="454"/>
    </row>
    <row r="49" spans="1:8" s="411" customFormat="1" x14ac:dyDescent="0.35">
      <c r="A49" s="454" t="s">
        <v>253</v>
      </c>
      <c r="C49" s="454"/>
      <c r="D49" s="454"/>
      <c r="E49" s="454"/>
      <c r="F49" s="454"/>
      <c r="G49" s="454"/>
    </row>
    <row r="50" spans="1:8" s="411" customFormat="1" x14ac:dyDescent="0.35">
      <c r="A50" s="454" t="s">
        <v>254</v>
      </c>
      <c r="C50" s="454"/>
      <c r="D50" s="454"/>
      <c r="E50" s="454"/>
      <c r="F50" s="454"/>
      <c r="G50" s="454"/>
    </row>
    <row r="51" spans="1:8" s="411" customFormat="1" x14ac:dyDescent="0.35">
      <c r="A51" s="454" t="s">
        <v>255</v>
      </c>
      <c r="C51" s="454"/>
      <c r="D51" s="454"/>
      <c r="E51" s="454"/>
      <c r="F51" s="454"/>
      <c r="G51" s="454"/>
    </row>
    <row r="52" spans="1:8" s="411" customFormat="1" x14ac:dyDescent="0.35">
      <c r="A52" s="454" t="s">
        <v>256</v>
      </c>
      <c r="C52" s="454"/>
      <c r="D52" s="454"/>
      <c r="E52" s="454"/>
      <c r="F52" s="454"/>
      <c r="G52" s="454"/>
    </row>
    <row r="53" spans="1:8" s="411" customFormat="1" ht="12" customHeight="1" x14ac:dyDescent="0.35">
      <c r="A53" s="424" t="s">
        <v>257</v>
      </c>
    </row>
    <row r="54" spans="1:8" s="411" customFormat="1" x14ac:dyDescent="0.35">
      <c r="A54" s="457" t="s">
        <v>258</v>
      </c>
    </row>
    <row r="55" spans="1:8" x14ac:dyDescent="0.35">
      <c r="D55" s="412"/>
      <c r="E55" s="412"/>
      <c r="F55" s="412"/>
      <c r="G55" s="412"/>
    </row>
    <row r="56" spans="1:8" x14ac:dyDescent="0.35">
      <c r="D56" s="412" t="s">
        <v>259</v>
      </c>
      <c r="E56" s="458">
        <v>1</v>
      </c>
      <c r="F56" s="413" t="s">
        <v>260</v>
      </c>
      <c r="G56" s="458"/>
      <c r="H56" s="459" t="s">
        <v>261</v>
      </c>
    </row>
    <row r="57" spans="1:8" x14ac:dyDescent="0.35">
      <c r="D57" s="412"/>
      <c r="E57" s="412"/>
      <c r="F57" s="412"/>
      <c r="G57" s="412"/>
    </row>
    <row r="58" spans="1:8" x14ac:dyDescent="0.35">
      <c r="D58" s="412"/>
      <c r="E58" s="412"/>
      <c r="F58" s="412"/>
      <c r="G58" s="412"/>
    </row>
    <row r="59" spans="1:8" x14ac:dyDescent="0.35">
      <c r="A59" s="460"/>
      <c r="D59" s="461"/>
      <c r="E59" s="461"/>
      <c r="F59" s="461"/>
      <c r="G59" s="461"/>
    </row>
    <row r="60" spans="1:8" x14ac:dyDescent="0.35">
      <c r="A60" s="462"/>
      <c r="D60" s="412"/>
      <c r="E60" s="412"/>
      <c r="F60" s="412"/>
      <c r="G60" s="412"/>
    </row>
    <row r="61" spans="1:8" x14ac:dyDescent="0.35">
      <c r="A61" s="460"/>
      <c r="B61" s="460"/>
      <c r="C61" s="460"/>
      <c r="D61" s="461"/>
      <c r="E61" s="461"/>
      <c r="F61" s="461"/>
      <c r="G61" s="461"/>
    </row>
    <row r="62" spans="1:8" x14ac:dyDescent="0.35">
      <c r="B62" s="460"/>
      <c r="C62" s="460"/>
      <c r="D62" s="412"/>
      <c r="E62" s="412"/>
      <c r="F62" s="412"/>
      <c r="G62" s="412"/>
    </row>
    <row r="63" spans="1:8" x14ac:dyDescent="0.35">
      <c r="B63" s="460"/>
      <c r="C63" s="460"/>
      <c r="D63" s="461"/>
      <c r="E63" s="461"/>
      <c r="F63" s="461"/>
      <c r="G63" s="461"/>
    </row>
    <row r="65" spans="7:7" x14ac:dyDescent="0.35">
      <c r="G65" s="412"/>
    </row>
    <row r="66" spans="7:7" x14ac:dyDescent="0.35">
      <c r="G66" s="412"/>
    </row>
    <row r="67" spans="7:7" x14ac:dyDescent="0.35">
      <c r="G67" s="412"/>
    </row>
  </sheetData>
  <mergeCells count="4">
    <mergeCell ref="A1:G1"/>
    <mergeCell ref="B5:C5"/>
    <mergeCell ref="E5:F5"/>
    <mergeCell ref="B39:C39"/>
  </mergeCells>
  <pageMargins left="0.75" right="0.75" top="1" bottom="1" header="0.5" footer="0.5"/>
  <pageSetup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44450</xdr:colOff>
                    <xdr:row>40</xdr:row>
                    <xdr:rowOff>0</xdr:rowOff>
                  </from>
                  <to>
                    <xdr:col>1</xdr:col>
                    <xdr:colOff>444500</xdr:colOff>
                    <xdr:row>41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546100</xdr:colOff>
                    <xdr:row>40</xdr:row>
                    <xdr:rowOff>0</xdr:rowOff>
                  </from>
                  <to>
                    <xdr:col>2</xdr:col>
                    <xdr:colOff>228600</xdr:colOff>
                    <xdr:row>41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501650</xdr:colOff>
                    <xdr:row>37</xdr:row>
                    <xdr:rowOff>0</xdr:rowOff>
                  </from>
                  <to>
                    <xdr:col>3</xdr:col>
                    <xdr:colOff>107950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165100</xdr:colOff>
                    <xdr:row>37</xdr:row>
                    <xdr:rowOff>0</xdr:rowOff>
                  </from>
                  <to>
                    <xdr:col>3</xdr:col>
                    <xdr:colOff>565150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ECA4-58B8-4D25-A37D-65F9B7ACFE3C}">
  <dimension ref="B1:O64"/>
  <sheetViews>
    <sheetView showGridLines="0" topLeftCell="A7" workbookViewId="0">
      <selection activeCell="Q58" sqref="Q58"/>
    </sheetView>
  </sheetViews>
  <sheetFormatPr defaultColWidth="10" defaultRowHeight="10" x14ac:dyDescent="0.2"/>
  <cols>
    <col min="1" max="1" width="1.81640625" style="198" customWidth="1"/>
    <col min="2" max="2" width="2.90625" style="198" customWidth="1"/>
    <col min="3" max="3" width="10.6328125" style="198" customWidth="1"/>
    <col min="4" max="5" width="5.08984375" style="198" customWidth="1"/>
    <col min="6" max="14" width="8.453125" style="198" customWidth="1"/>
    <col min="15" max="15" width="1.81640625" style="198" customWidth="1"/>
    <col min="16" max="16384" width="10" style="198"/>
  </cols>
  <sheetData>
    <row r="1" spans="2:15" ht="15.5" x14ac:dyDescent="0.35">
      <c r="B1" s="195"/>
      <c r="C1" s="196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7" t="s">
        <v>35</v>
      </c>
    </row>
    <row r="2" spans="2:15" ht="15.5" x14ac:dyDescent="0.35">
      <c r="B2" s="199" t="s">
        <v>84</v>
      </c>
      <c r="C2" s="200"/>
      <c r="D2" s="195"/>
      <c r="E2" s="195"/>
      <c r="F2" s="195"/>
      <c r="G2" s="195"/>
      <c r="H2" s="195"/>
      <c r="I2" s="195"/>
      <c r="J2" s="197"/>
      <c r="K2" s="197"/>
      <c r="L2" s="201"/>
      <c r="M2" s="195"/>
      <c r="N2" s="195"/>
      <c r="O2" s="195"/>
    </row>
    <row r="3" spans="2:15" ht="15.5" x14ac:dyDescent="0.35">
      <c r="B3" s="199" t="s">
        <v>85</v>
      </c>
      <c r="C3" s="196"/>
      <c r="D3" s="195"/>
      <c r="E3" s="195"/>
      <c r="F3" s="195"/>
      <c r="G3" s="195"/>
      <c r="H3" s="195"/>
      <c r="I3" s="195"/>
      <c r="J3" s="197"/>
      <c r="K3" s="197"/>
      <c r="L3" s="197"/>
      <c r="M3" s="195"/>
      <c r="N3" s="195"/>
      <c r="O3" s="195"/>
    </row>
    <row r="4" spans="2:15" x14ac:dyDescent="0.2">
      <c r="B4" s="199" t="s">
        <v>86</v>
      </c>
      <c r="C4" s="195"/>
      <c r="D4" s="195"/>
      <c r="E4" s="195"/>
      <c r="F4" s="195"/>
      <c r="G4" s="195"/>
      <c r="H4" s="195"/>
      <c r="I4" s="195"/>
      <c r="J4" s="197"/>
      <c r="K4" s="197"/>
      <c r="L4" s="197"/>
      <c r="M4" s="195"/>
      <c r="N4" s="195"/>
      <c r="O4" s="195"/>
    </row>
    <row r="5" spans="2:15" x14ac:dyDescent="0.2">
      <c r="B5" s="199" t="s">
        <v>87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2:15" x14ac:dyDescent="0.2">
      <c r="B6" s="199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</row>
    <row r="7" spans="2:15" ht="10.5" x14ac:dyDescent="0.2">
      <c r="B7" s="202" t="s">
        <v>88</v>
      </c>
      <c r="C7" s="203"/>
      <c r="D7" s="203"/>
      <c r="E7" s="203"/>
      <c r="F7" s="203"/>
      <c r="G7" s="204"/>
      <c r="H7" s="203" t="s">
        <v>89</v>
      </c>
      <c r="I7" s="203"/>
      <c r="J7" s="205"/>
      <c r="K7" s="206" t="s">
        <v>90</v>
      </c>
      <c r="L7" s="203"/>
      <c r="M7" s="203"/>
      <c r="N7" s="204"/>
      <c r="O7" s="207"/>
    </row>
    <row r="8" spans="2:15" ht="10.5" x14ac:dyDescent="0.25">
      <c r="B8" s="208"/>
      <c r="C8" s="209"/>
      <c r="D8" s="210"/>
      <c r="E8" s="210"/>
      <c r="F8" s="210"/>
      <c r="G8" s="211"/>
      <c r="H8" s="212"/>
      <c r="I8" s="213"/>
      <c r="J8" s="214"/>
      <c r="K8" s="201" t="s">
        <v>91</v>
      </c>
      <c r="L8" s="215"/>
      <c r="M8" s="215"/>
      <c r="N8" s="216"/>
      <c r="O8" s="197"/>
    </row>
    <row r="9" spans="2:15" ht="10.5" x14ac:dyDescent="0.25">
      <c r="B9" s="217"/>
      <c r="C9" s="209"/>
      <c r="D9" s="210"/>
      <c r="E9" s="210"/>
      <c r="F9" s="210"/>
      <c r="G9" s="211"/>
      <c r="H9" s="218" t="s">
        <v>92</v>
      </c>
      <c r="I9" s="219"/>
      <c r="J9" s="220"/>
      <c r="K9" s="221"/>
      <c r="L9" s="222" t="s">
        <v>93</v>
      </c>
      <c r="M9" s="223"/>
      <c r="N9" s="224"/>
      <c r="O9" s="195"/>
    </row>
    <row r="10" spans="2:15" x14ac:dyDescent="0.2">
      <c r="B10" s="208"/>
      <c r="C10" s="209"/>
      <c r="D10" s="210"/>
      <c r="E10" s="210"/>
      <c r="F10" s="210"/>
      <c r="G10" s="211"/>
      <c r="H10" s="210" t="s">
        <v>94</v>
      </c>
      <c r="I10" s="210"/>
      <c r="J10" s="225"/>
      <c r="K10" s="226"/>
      <c r="L10" s="227" t="s">
        <v>95</v>
      </c>
      <c r="M10" s="228"/>
      <c r="N10" s="205"/>
      <c r="O10" s="197"/>
    </row>
    <row r="11" spans="2:15" x14ac:dyDescent="0.2">
      <c r="B11" s="229"/>
      <c r="C11" s="230"/>
      <c r="D11" s="231"/>
      <c r="E11" s="231"/>
      <c r="F11" s="231"/>
      <c r="G11" s="232"/>
      <c r="H11" s="233" t="s">
        <v>35</v>
      </c>
      <c r="I11" s="233"/>
      <c r="J11" s="234"/>
      <c r="K11" s="235"/>
      <c r="L11" s="236" t="s">
        <v>35</v>
      </c>
      <c r="M11" s="237"/>
      <c r="N11" s="238"/>
      <c r="O11" s="195"/>
    </row>
    <row r="12" spans="2:15" x14ac:dyDescent="0.2">
      <c r="B12" s="239" t="s">
        <v>96</v>
      </c>
      <c r="C12" s="207"/>
      <c r="D12" s="240" t="s">
        <v>97</v>
      </c>
      <c r="E12" s="207"/>
      <c r="F12" s="207"/>
      <c r="G12" s="240" t="s">
        <v>98</v>
      </c>
      <c r="H12" s="207"/>
      <c r="I12" s="207"/>
      <c r="J12" s="207"/>
      <c r="K12" s="241"/>
      <c r="L12" s="242" t="s">
        <v>99</v>
      </c>
      <c r="M12" s="228"/>
      <c r="N12" s="205"/>
      <c r="O12" s="197"/>
    </row>
    <row r="13" spans="2:15" ht="15.5" x14ac:dyDescent="0.35">
      <c r="B13" s="243" t="s">
        <v>35</v>
      </c>
      <c r="C13" s="244"/>
      <c r="D13" s="243"/>
      <c r="E13" s="244"/>
      <c r="F13" s="244" t="s">
        <v>35</v>
      </c>
      <c r="G13" s="245"/>
      <c r="H13" s="231"/>
      <c r="I13" s="231"/>
      <c r="J13" s="231"/>
      <c r="K13" s="232"/>
      <c r="L13" s="236" t="s">
        <v>35</v>
      </c>
      <c r="M13" s="237"/>
      <c r="N13" s="238"/>
      <c r="O13" s="195"/>
    </row>
    <row r="14" spans="2:15" x14ac:dyDescent="0.2"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5"/>
      <c r="M14" s="195"/>
      <c r="N14" s="195"/>
      <c r="O14" s="195"/>
    </row>
    <row r="15" spans="2:15" x14ac:dyDescent="0.2">
      <c r="B15" s="246" t="s">
        <v>100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5"/>
      <c r="N15" s="195"/>
      <c r="O15" s="197"/>
    </row>
    <row r="16" spans="2:15" x14ac:dyDescent="0.2">
      <c r="B16" s="247">
        <v>4</v>
      </c>
      <c r="C16" s="197" t="s">
        <v>101</v>
      </c>
      <c r="D16" s="197"/>
      <c r="E16" s="197"/>
      <c r="F16" s="197"/>
      <c r="G16" s="197"/>
      <c r="H16" s="197"/>
      <c r="I16" s="197"/>
      <c r="J16" s="197"/>
      <c r="K16" s="197"/>
      <c r="L16" s="197"/>
      <c r="M16" s="195"/>
      <c r="N16" s="195"/>
      <c r="O16" s="197"/>
    </row>
    <row r="17" spans="2:14" ht="10.5" x14ac:dyDescent="0.25">
      <c r="B17" s="248"/>
      <c r="C17" s="249"/>
      <c r="D17" s="249"/>
      <c r="E17" s="250"/>
      <c r="F17" s="251" t="s">
        <v>102</v>
      </c>
      <c r="G17" s="252"/>
      <c r="H17" s="251" t="s">
        <v>103</v>
      </c>
      <c r="I17" s="252"/>
      <c r="J17" s="251" t="s">
        <v>104</v>
      </c>
      <c r="K17" s="252"/>
      <c r="L17" s="251" t="s">
        <v>105</v>
      </c>
      <c r="M17" s="253"/>
      <c r="N17" s="254"/>
    </row>
    <row r="18" spans="2:14" ht="10.5" x14ac:dyDescent="0.25">
      <c r="B18" s="248"/>
      <c r="C18" s="255"/>
      <c r="D18" s="255"/>
      <c r="E18" s="256"/>
      <c r="F18" s="257" t="s">
        <v>106</v>
      </c>
      <c r="G18" s="257" t="s">
        <v>107</v>
      </c>
      <c r="H18" s="257" t="s">
        <v>9</v>
      </c>
      <c r="I18" s="257" t="s">
        <v>108</v>
      </c>
      <c r="J18" s="257" t="s">
        <v>109</v>
      </c>
      <c r="K18" s="257" t="s">
        <v>110</v>
      </c>
      <c r="L18" s="257" t="s">
        <v>111</v>
      </c>
      <c r="M18" s="257" t="s">
        <v>112</v>
      </c>
      <c r="N18" s="258" t="s">
        <v>113</v>
      </c>
    </row>
    <row r="19" spans="2:14" ht="10.5" x14ac:dyDescent="0.25">
      <c r="B19" s="248"/>
      <c r="C19" s="255"/>
      <c r="D19" s="255"/>
      <c r="E19" s="256"/>
      <c r="F19" s="259" t="s">
        <v>103</v>
      </c>
      <c r="G19" s="259" t="s">
        <v>114</v>
      </c>
      <c r="H19" s="259" t="s">
        <v>115</v>
      </c>
      <c r="I19" s="259" t="s">
        <v>116</v>
      </c>
      <c r="J19" s="259" t="s">
        <v>115</v>
      </c>
      <c r="K19" s="259" t="s">
        <v>116</v>
      </c>
      <c r="L19" s="260" t="s">
        <v>117</v>
      </c>
      <c r="M19" s="260" t="s">
        <v>118</v>
      </c>
      <c r="N19" s="259" t="s">
        <v>119</v>
      </c>
    </row>
    <row r="20" spans="2:14" ht="10.5" x14ac:dyDescent="0.25">
      <c r="B20" s="261" t="s">
        <v>120</v>
      </c>
      <c r="C20" s="262"/>
      <c r="D20" s="262"/>
      <c r="E20" s="263"/>
      <c r="F20" s="264" t="s">
        <v>121</v>
      </c>
      <c r="G20" s="264" t="s">
        <v>121</v>
      </c>
      <c r="H20" s="264" t="s">
        <v>121</v>
      </c>
      <c r="I20" s="264" t="s">
        <v>121</v>
      </c>
      <c r="J20" s="264" t="s">
        <v>121</v>
      </c>
      <c r="K20" s="264" t="s">
        <v>121</v>
      </c>
      <c r="L20" s="264" t="s">
        <v>121</v>
      </c>
      <c r="M20" s="264" t="s">
        <v>121</v>
      </c>
      <c r="N20" s="258" t="s">
        <v>41</v>
      </c>
    </row>
    <row r="21" spans="2:14" x14ac:dyDescent="0.2">
      <c r="B21" s="265" t="s">
        <v>122</v>
      </c>
      <c r="C21" s="266" t="s">
        <v>123</v>
      </c>
      <c r="D21" s="267"/>
      <c r="E21" s="268">
        <v>4</v>
      </c>
      <c r="F21" s="269"/>
      <c r="G21" s="269"/>
      <c r="H21" s="269"/>
      <c r="I21" s="269"/>
      <c r="J21" s="269"/>
      <c r="K21" s="269"/>
      <c r="L21" s="269"/>
      <c r="M21" s="269"/>
      <c r="N21" s="270"/>
    </row>
    <row r="22" spans="2:14" x14ac:dyDescent="0.2">
      <c r="B22" s="265" t="s">
        <v>124</v>
      </c>
      <c r="C22" s="266" t="s">
        <v>125</v>
      </c>
      <c r="D22" s="267"/>
      <c r="E22" s="271"/>
      <c r="F22" s="269"/>
      <c r="G22" s="269"/>
      <c r="H22" s="269"/>
      <c r="I22" s="269"/>
      <c r="J22" s="269"/>
      <c r="K22" s="269"/>
      <c r="L22" s="269"/>
      <c r="M22" s="269"/>
      <c r="N22" s="272"/>
    </row>
    <row r="23" spans="2:14" x14ac:dyDescent="0.2">
      <c r="B23" s="265" t="s">
        <v>126</v>
      </c>
      <c r="C23" s="266" t="s">
        <v>127</v>
      </c>
      <c r="D23" s="267"/>
      <c r="E23" s="271"/>
      <c r="F23" s="269"/>
      <c r="G23" s="269"/>
      <c r="H23" s="269"/>
      <c r="I23" s="269"/>
      <c r="J23" s="269"/>
      <c r="K23" s="269"/>
      <c r="L23" s="269"/>
      <c r="M23" s="269"/>
      <c r="N23" s="272"/>
    </row>
    <row r="24" spans="2:14" x14ac:dyDescent="0.2">
      <c r="B24" s="265" t="s">
        <v>128</v>
      </c>
      <c r="C24" s="266" t="s">
        <v>129</v>
      </c>
      <c r="D24" s="267"/>
      <c r="E24" s="271"/>
      <c r="F24" s="269"/>
      <c r="G24" s="269"/>
      <c r="H24" s="269"/>
      <c r="I24" s="269"/>
      <c r="J24" s="269"/>
      <c r="K24" s="269"/>
      <c r="L24" s="269"/>
      <c r="M24" s="269"/>
      <c r="N24" s="272"/>
    </row>
    <row r="25" spans="2:14" x14ac:dyDescent="0.2">
      <c r="B25" s="265" t="s">
        <v>130</v>
      </c>
      <c r="C25" s="266" t="s">
        <v>131</v>
      </c>
      <c r="D25" s="267"/>
      <c r="E25" s="271"/>
      <c r="F25" s="269"/>
      <c r="G25" s="269"/>
      <c r="H25" s="269"/>
      <c r="I25" s="269"/>
      <c r="J25" s="269"/>
      <c r="K25" s="269"/>
      <c r="L25" s="269"/>
      <c r="M25" s="269"/>
      <c r="N25" s="272"/>
    </row>
    <row r="26" spans="2:14" x14ac:dyDescent="0.2">
      <c r="B26" s="265" t="s">
        <v>132</v>
      </c>
      <c r="C26" s="266" t="s">
        <v>133</v>
      </c>
      <c r="D26" s="267"/>
      <c r="E26" s="271"/>
      <c r="F26" s="269"/>
      <c r="G26" s="269"/>
      <c r="H26" s="269"/>
      <c r="I26" s="269"/>
      <c r="J26" s="269"/>
      <c r="K26" s="269"/>
      <c r="L26" s="269"/>
      <c r="M26" s="269"/>
      <c r="N26" s="272"/>
    </row>
    <row r="27" spans="2:14" x14ac:dyDescent="0.2">
      <c r="B27" s="265" t="s">
        <v>134</v>
      </c>
      <c r="C27" s="266" t="s">
        <v>135</v>
      </c>
      <c r="D27" s="267"/>
      <c r="E27" s="271"/>
      <c r="F27" s="269"/>
      <c r="G27" s="269"/>
      <c r="H27" s="269"/>
      <c r="I27" s="269"/>
      <c r="J27" s="269"/>
      <c r="K27" s="269"/>
      <c r="L27" s="269"/>
      <c r="M27" s="269"/>
      <c r="N27" s="272"/>
    </row>
    <row r="28" spans="2:14" x14ac:dyDescent="0.2">
      <c r="B28" s="265" t="s">
        <v>136</v>
      </c>
      <c r="C28" s="266" t="s">
        <v>137</v>
      </c>
      <c r="D28" s="267"/>
      <c r="E28" s="268">
        <v>4</v>
      </c>
      <c r="F28" s="273"/>
      <c r="G28" s="269"/>
      <c r="H28" s="273"/>
      <c r="I28" s="273"/>
      <c r="J28" s="273"/>
      <c r="K28" s="273"/>
      <c r="L28" s="273"/>
      <c r="M28" s="273"/>
      <c r="N28" s="272"/>
    </row>
    <row r="29" spans="2:14" ht="10.5" thickBot="1" x14ac:dyDescent="0.25">
      <c r="B29" s="274" t="s">
        <v>138</v>
      </c>
      <c r="C29" s="275" t="s">
        <v>139</v>
      </c>
      <c r="D29" s="276"/>
      <c r="E29" s="277"/>
      <c r="F29" s="278" t="s">
        <v>35</v>
      </c>
      <c r="G29" s="278"/>
      <c r="H29" s="278"/>
      <c r="I29" s="278"/>
      <c r="J29" s="278"/>
      <c r="K29" s="278"/>
      <c r="L29" s="278"/>
      <c r="M29" s="278"/>
      <c r="N29" s="272"/>
    </row>
    <row r="30" spans="2:14" ht="10.5" x14ac:dyDescent="0.25">
      <c r="B30" s="279" t="s">
        <v>140</v>
      </c>
      <c r="C30" s="280" t="s">
        <v>141</v>
      </c>
      <c r="D30" s="281"/>
      <c r="E30" s="271"/>
      <c r="F30" s="282">
        <f>SUM(F21:F27,F29)</f>
        <v>0</v>
      </c>
      <c r="G30" s="282">
        <f>SUM(G21:G29)</f>
        <v>0</v>
      </c>
      <c r="H30" s="282">
        <f>SUM(H21:H27,H29)</f>
        <v>0</v>
      </c>
      <c r="I30" s="282">
        <f t="shared" ref="I30:M30" si="0">SUM(I21:I27,I29)</f>
        <v>0</v>
      </c>
      <c r="J30" s="282">
        <f>SUM(J21:J27,J29)</f>
        <v>0</v>
      </c>
      <c r="K30" s="282">
        <f t="shared" si="0"/>
        <v>0</v>
      </c>
      <c r="L30" s="282">
        <f t="shared" si="0"/>
        <v>0</v>
      </c>
      <c r="M30" s="282">
        <f t="shared" si="0"/>
        <v>0</v>
      </c>
      <c r="N30" s="272"/>
    </row>
    <row r="31" spans="2:14" x14ac:dyDescent="0.2">
      <c r="B31" s="283"/>
      <c r="C31" s="266" t="s">
        <v>142</v>
      </c>
      <c r="D31" s="267"/>
      <c r="E31" s="271"/>
      <c r="F31" s="284">
        <v>4.7E-2</v>
      </c>
      <c r="G31" s="284">
        <v>3.2000000000000001E-2</v>
      </c>
      <c r="H31" s="284">
        <v>0.08</v>
      </c>
      <c r="I31" s="284">
        <v>0.05</v>
      </c>
      <c r="J31" s="284">
        <v>0.08</v>
      </c>
      <c r="K31" s="284">
        <v>0.05</v>
      </c>
      <c r="L31" s="284">
        <v>0.08</v>
      </c>
      <c r="M31" s="284">
        <v>0.02</v>
      </c>
      <c r="N31" s="272"/>
    </row>
    <row r="32" spans="2:14" x14ac:dyDescent="0.2">
      <c r="B32" s="265" t="s">
        <v>143</v>
      </c>
      <c r="C32" s="266" t="s">
        <v>144</v>
      </c>
      <c r="D32" s="267"/>
      <c r="E32" s="271"/>
      <c r="F32" s="285">
        <f>SUM(F30*F31)</f>
        <v>0</v>
      </c>
      <c r="G32" s="285">
        <f t="shared" ref="G32:M32" si="1">SUM(G30*G31)</f>
        <v>0</v>
      </c>
      <c r="H32" s="285">
        <f t="shared" si="1"/>
        <v>0</v>
      </c>
      <c r="I32" s="285">
        <f t="shared" si="1"/>
        <v>0</v>
      </c>
      <c r="J32" s="285">
        <f t="shared" si="1"/>
        <v>0</v>
      </c>
      <c r="K32" s="285">
        <f t="shared" si="1"/>
        <v>0</v>
      </c>
      <c r="L32" s="285">
        <f t="shared" si="1"/>
        <v>0</v>
      </c>
      <c r="M32" s="285">
        <f t="shared" si="1"/>
        <v>0</v>
      </c>
      <c r="N32" s="286"/>
    </row>
    <row r="33" spans="2:14" ht="10.5" x14ac:dyDescent="0.25">
      <c r="B33" s="265" t="s">
        <v>145</v>
      </c>
      <c r="C33" s="201" t="s">
        <v>146</v>
      </c>
      <c r="D33" s="287"/>
      <c r="E33" s="197"/>
      <c r="F33" s="197"/>
      <c r="G33" s="197"/>
      <c r="H33" s="197"/>
      <c r="I33" s="197"/>
      <c r="J33" s="197"/>
      <c r="K33" s="197"/>
      <c r="L33" s="197"/>
      <c r="M33" s="195"/>
      <c r="N33" s="285">
        <f>SUM(F32:M32)</f>
        <v>0</v>
      </c>
    </row>
    <row r="34" spans="2:14" x14ac:dyDescent="0.2">
      <c r="B34" s="199"/>
      <c r="C34" s="287"/>
      <c r="D34" s="287"/>
      <c r="E34" s="197"/>
      <c r="F34" s="197"/>
      <c r="G34" s="197"/>
      <c r="H34" s="197"/>
      <c r="I34" s="197"/>
      <c r="J34" s="197"/>
      <c r="K34" s="197"/>
      <c r="L34" s="197"/>
      <c r="M34" s="197"/>
      <c r="N34" s="197"/>
    </row>
    <row r="35" spans="2:14" ht="10.5" x14ac:dyDescent="0.25">
      <c r="B35" s="288" t="s">
        <v>147</v>
      </c>
      <c r="C35" s="289"/>
      <c r="D35" s="289"/>
      <c r="E35" s="289"/>
      <c r="F35" s="249"/>
      <c r="G35" s="249"/>
      <c r="H35" s="289"/>
      <c r="I35" s="289"/>
      <c r="J35" s="289"/>
      <c r="K35" s="289"/>
      <c r="L35" s="249"/>
      <c r="M35" s="249"/>
      <c r="N35" s="290"/>
    </row>
    <row r="36" spans="2:14" ht="10.5" thickBot="1" x14ac:dyDescent="0.25">
      <c r="B36" s="265" t="s">
        <v>148</v>
      </c>
      <c r="C36" s="266" t="s">
        <v>149</v>
      </c>
      <c r="D36" s="267"/>
      <c r="E36" s="271"/>
      <c r="F36" s="291"/>
      <c r="G36" s="263"/>
      <c r="H36" s="292">
        <v>0</v>
      </c>
      <c r="I36" s="293">
        <v>0</v>
      </c>
      <c r="J36" s="292">
        <v>0</v>
      </c>
      <c r="K36" s="293">
        <v>0</v>
      </c>
      <c r="L36" s="291"/>
      <c r="M36" s="255"/>
      <c r="N36" s="256"/>
    </row>
    <row r="37" spans="2:14" ht="10.5" thickBot="1" x14ac:dyDescent="0.25">
      <c r="B37" s="265" t="s">
        <v>150</v>
      </c>
      <c r="C37" s="294" t="s">
        <v>151</v>
      </c>
      <c r="D37" s="295"/>
      <c r="E37" s="295"/>
      <c r="F37" s="296" t="s">
        <v>35</v>
      </c>
      <c r="G37" s="296" t="s">
        <v>35</v>
      </c>
      <c r="H37" s="292">
        <v>0</v>
      </c>
      <c r="I37" s="293">
        <v>0</v>
      </c>
      <c r="J37" s="292">
        <v>0</v>
      </c>
      <c r="K37" s="293">
        <v>0</v>
      </c>
      <c r="L37" s="296" t="s">
        <v>35</v>
      </c>
      <c r="M37" s="248"/>
      <c r="N37" s="256"/>
    </row>
    <row r="38" spans="2:14" ht="11" thickBot="1" x14ac:dyDescent="0.3">
      <c r="B38" s="265" t="s">
        <v>152</v>
      </c>
      <c r="C38" s="297" t="s">
        <v>153</v>
      </c>
      <c r="D38" s="298"/>
      <c r="E38" s="298"/>
      <c r="F38" s="282">
        <f>SUM(F37)</f>
        <v>0</v>
      </c>
      <c r="G38" s="282">
        <v>0</v>
      </c>
      <c r="H38" s="299">
        <f>SUM(H36+H37)</f>
        <v>0</v>
      </c>
      <c r="I38" s="299">
        <f t="shared" ref="I38:K38" si="2">SUM(I36+I37)</f>
        <v>0</v>
      </c>
      <c r="J38" s="299">
        <f t="shared" si="2"/>
        <v>0</v>
      </c>
      <c r="K38" s="299">
        <f t="shared" si="2"/>
        <v>0</v>
      </c>
      <c r="L38" s="282">
        <f>SUM(L37)</f>
        <v>0</v>
      </c>
      <c r="M38" s="248"/>
      <c r="N38" s="256"/>
    </row>
    <row r="39" spans="2:14" x14ac:dyDescent="0.2">
      <c r="B39" s="283"/>
      <c r="C39" s="266" t="s">
        <v>142</v>
      </c>
      <c r="D39" s="267"/>
      <c r="E39" s="271"/>
      <c r="F39" s="284">
        <v>4.7E-2</v>
      </c>
      <c r="G39" s="284">
        <v>3.2000000000000001E-2</v>
      </c>
      <c r="H39" s="284">
        <v>0.08</v>
      </c>
      <c r="I39" s="284">
        <v>0.05</v>
      </c>
      <c r="J39" s="284">
        <v>0.08</v>
      </c>
      <c r="K39" s="284">
        <v>0.05</v>
      </c>
      <c r="L39" s="284">
        <v>0.08</v>
      </c>
      <c r="M39" s="300"/>
      <c r="N39" s="256"/>
    </row>
    <row r="40" spans="2:14" x14ac:dyDescent="0.2">
      <c r="B40" s="265" t="s">
        <v>154</v>
      </c>
      <c r="C40" s="266" t="s">
        <v>155</v>
      </c>
      <c r="D40" s="267"/>
      <c r="E40" s="271"/>
      <c r="F40" s="285">
        <f>SUM(F38*F39)</f>
        <v>0</v>
      </c>
      <c r="G40" s="285">
        <f t="shared" ref="G40:L40" si="3">SUM(G38*G39)</f>
        <v>0</v>
      </c>
      <c r="H40" s="285">
        <f t="shared" si="3"/>
        <v>0</v>
      </c>
      <c r="I40" s="285">
        <f t="shared" si="3"/>
        <v>0</v>
      </c>
      <c r="J40" s="285">
        <f t="shared" si="3"/>
        <v>0</v>
      </c>
      <c r="K40" s="285">
        <f t="shared" si="3"/>
        <v>0</v>
      </c>
      <c r="L40" s="285">
        <f t="shared" si="3"/>
        <v>0</v>
      </c>
      <c r="M40" s="291"/>
      <c r="N40" s="263"/>
    </row>
    <row r="41" spans="2:14" ht="10.5" x14ac:dyDescent="0.25">
      <c r="B41" s="265" t="s">
        <v>156</v>
      </c>
      <c r="C41" s="201" t="s">
        <v>157</v>
      </c>
      <c r="D41" s="201"/>
      <c r="E41" s="197"/>
      <c r="F41" s="197"/>
      <c r="G41" s="197"/>
      <c r="H41" s="197"/>
      <c r="I41" s="197"/>
      <c r="J41" s="197"/>
      <c r="K41" s="197"/>
      <c r="L41" s="195"/>
      <c r="M41" s="195"/>
      <c r="N41" s="285">
        <f>SUM(F40:L40)</f>
        <v>0</v>
      </c>
    </row>
    <row r="42" spans="2:14" ht="10.5" x14ac:dyDescent="0.25">
      <c r="B42" s="301"/>
      <c r="C42" s="201"/>
      <c r="D42" s="201"/>
      <c r="E42" s="197"/>
      <c r="F42" s="197"/>
      <c r="G42" s="197"/>
      <c r="H42" s="197"/>
      <c r="I42" s="197"/>
      <c r="J42" s="197"/>
      <c r="K42" s="197"/>
      <c r="L42" s="197"/>
      <c r="M42" s="197"/>
      <c r="N42" s="197"/>
    </row>
    <row r="43" spans="2:14" ht="10.5" x14ac:dyDescent="0.25">
      <c r="B43" s="302" t="s">
        <v>158</v>
      </c>
      <c r="C43" s="303"/>
      <c r="D43" s="304"/>
      <c r="E43" s="249"/>
      <c r="F43" s="249"/>
      <c r="G43" s="249"/>
      <c r="H43" s="249"/>
      <c r="I43" s="249"/>
      <c r="J43" s="249"/>
      <c r="K43" s="249"/>
      <c r="L43" s="249"/>
      <c r="M43" s="249"/>
      <c r="N43" s="250"/>
    </row>
    <row r="44" spans="2:14" ht="10.5" thickBot="1" x14ac:dyDescent="0.25">
      <c r="B44" s="265" t="s">
        <v>159</v>
      </c>
      <c r="C44" s="266" t="s">
        <v>160</v>
      </c>
      <c r="D44" s="267"/>
      <c r="E44" s="268">
        <v>4</v>
      </c>
      <c r="F44" s="296"/>
      <c r="G44" s="296"/>
      <c r="H44" s="296"/>
      <c r="I44" s="296"/>
      <c r="J44" s="296"/>
      <c r="K44" s="296"/>
      <c r="L44" s="296"/>
      <c r="M44" s="255"/>
      <c r="N44" s="256"/>
    </row>
    <row r="45" spans="2:14" x14ac:dyDescent="0.2">
      <c r="B45" s="283"/>
      <c r="C45" s="266" t="s">
        <v>142</v>
      </c>
      <c r="D45" s="267"/>
      <c r="E45" s="271"/>
      <c r="F45" s="284">
        <v>2.7E-2</v>
      </c>
      <c r="G45" s="284">
        <v>1.2E-2</v>
      </c>
      <c r="H45" s="284">
        <v>0.06</v>
      </c>
      <c r="I45" s="284">
        <v>0.03</v>
      </c>
      <c r="J45" s="284">
        <v>0.06</v>
      </c>
      <c r="K45" s="284">
        <v>0.03</v>
      </c>
      <c r="L45" s="284">
        <v>0.06</v>
      </c>
      <c r="M45" s="305"/>
      <c r="N45" s="256"/>
    </row>
    <row r="46" spans="2:14" x14ac:dyDescent="0.2">
      <c r="B46" s="265" t="s">
        <v>161</v>
      </c>
      <c r="C46" s="266" t="s">
        <v>162</v>
      </c>
      <c r="D46" s="267"/>
      <c r="E46" s="271"/>
      <c r="F46" s="285">
        <f>SUM(F44*F45)</f>
        <v>0</v>
      </c>
      <c r="G46" s="285">
        <f t="shared" ref="G46:L46" si="4">SUM(G44*G45)</f>
        <v>0</v>
      </c>
      <c r="H46" s="285">
        <f t="shared" si="4"/>
        <v>0</v>
      </c>
      <c r="I46" s="285">
        <f t="shared" si="4"/>
        <v>0</v>
      </c>
      <c r="J46" s="285">
        <f t="shared" si="4"/>
        <v>0</v>
      </c>
      <c r="K46" s="285">
        <f t="shared" si="4"/>
        <v>0</v>
      </c>
      <c r="L46" s="285">
        <f t="shared" si="4"/>
        <v>0</v>
      </c>
      <c r="M46" s="262"/>
      <c r="N46" s="263"/>
    </row>
    <row r="47" spans="2:14" ht="10.5" x14ac:dyDescent="0.25">
      <c r="B47" s="265" t="s">
        <v>163</v>
      </c>
      <c r="C47" s="201" t="s">
        <v>164</v>
      </c>
      <c r="D47" s="201"/>
      <c r="E47" s="197"/>
      <c r="F47" s="197"/>
      <c r="G47" s="197"/>
      <c r="H47" s="197"/>
      <c r="I47" s="197"/>
      <c r="J47" s="197"/>
      <c r="K47" s="197"/>
      <c r="L47" s="195"/>
      <c r="M47" s="195"/>
      <c r="N47" s="285">
        <f>SUM(F46:L46)</f>
        <v>0</v>
      </c>
    </row>
    <row r="48" spans="2:14" ht="10.5" x14ac:dyDescent="0.25">
      <c r="B48" s="306"/>
      <c r="C48" s="201"/>
      <c r="D48" s="201"/>
      <c r="E48" s="197"/>
      <c r="F48" s="197"/>
      <c r="G48" s="197"/>
      <c r="H48" s="197"/>
      <c r="I48" s="197"/>
      <c r="J48" s="197"/>
      <c r="K48" s="197"/>
      <c r="L48" s="197"/>
      <c r="M48" s="197"/>
      <c r="N48" s="197"/>
    </row>
    <row r="49" spans="2:14" ht="10.5" x14ac:dyDescent="0.25">
      <c r="B49" s="307" t="s">
        <v>165</v>
      </c>
      <c r="C49" s="201" t="s">
        <v>166</v>
      </c>
      <c r="D49" s="201"/>
      <c r="E49" s="197"/>
      <c r="F49" s="197"/>
      <c r="G49" s="197"/>
      <c r="H49" s="197"/>
      <c r="I49" s="197"/>
      <c r="J49" s="197"/>
      <c r="K49" s="197"/>
      <c r="L49" s="197"/>
      <c r="M49" s="195"/>
      <c r="N49" s="285">
        <f>SUM(N47,N41,N33)</f>
        <v>0</v>
      </c>
    </row>
    <row r="50" spans="2:14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</row>
    <row r="51" spans="2:14" x14ac:dyDescent="0.2">
      <c r="B51" s="308" t="s">
        <v>167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</row>
    <row r="52" spans="2:14" x14ac:dyDescent="0.2">
      <c r="B52" s="308" t="s">
        <v>168</v>
      </c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</row>
    <row r="53" spans="2:14" x14ac:dyDescent="0.2">
      <c r="B53" s="308" t="s">
        <v>169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</row>
    <row r="54" spans="2:14" x14ac:dyDescent="0.2">
      <c r="B54" s="308" t="s">
        <v>170</v>
      </c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</row>
    <row r="55" spans="2:14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7"/>
      <c r="M55" s="195"/>
      <c r="N55" s="195"/>
    </row>
    <row r="56" spans="2:14" x14ac:dyDescent="0.2">
      <c r="B56" s="309" t="s">
        <v>171</v>
      </c>
      <c r="C56" s="310"/>
      <c r="D56" s="310"/>
      <c r="E56" s="310"/>
      <c r="F56" s="311"/>
      <c r="G56" s="312" t="s">
        <v>172</v>
      </c>
      <c r="H56" s="310"/>
      <c r="I56" s="310"/>
      <c r="J56" s="311"/>
      <c r="K56" s="312" t="s">
        <v>173</v>
      </c>
      <c r="L56" s="311"/>
      <c r="M56" s="312" t="s">
        <v>174</v>
      </c>
      <c r="N56" s="311"/>
    </row>
    <row r="57" spans="2:14" x14ac:dyDescent="0.2">
      <c r="B57" s="313"/>
      <c r="C57" s="314"/>
      <c r="D57" s="314"/>
      <c r="E57" s="314"/>
      <c r="F57" s="315"/>
      <c r="G57" s="316"/>
      <c r="H57" s="314"/>
      <c r="I57" s="314"/>
      <c r="J57" s="315"/>
      <c r="K57" s="316"/>
      <c r="L57" s="315"/>
      <c r="M57" s="317"/>
      <c r="N57" s="315"/>
    </row>
    <row r="58" spans="2:14" ht="10.5" x14ac:dyDescent="0.2">
      <c r="B58" s="318" t="s">
        <v>175</v>
      </c>
      <c r="C58" s="276"/>
      <c r="D58" s="276"/>
      <c r="E58" s="276"/>
      <c r="F58" s="276"/>
      <c r="G58" s="276"/>
      <c r="H58" s="276"/>
      <c r="I58" s="276"/>
      <c r="J58" s="277"/>
      <c r="K58" s="310" t="s">
        <v>176</v>
      </c>
      <c r="L58" s="277"/>
      <c r="M58" s="275"/>
      <c r="N58" s="277"/>
    </row>
    <row r="59" spans="2:14" x14ac:dyDescent="0.2">
      <c r="B59" s="319"/>
      <c r="C59" s="197"/>
      <c r="D59" s="197"/>
      <c r="E59" s="197"/>
      <c r="F59" s="197"/>
      <c r="G59" s="197"/>
      <c r="H59" s="197"/>
      <c r="I59" s="197"/>
      <c r="J59" s="320"/>
      <c r="K59" s="197"/>
      <c r="L59" s="320"/>
      <c r="M59" s="319"/>
      <c r="N59" s="320"/>
    </row>
    <row r="60" spans="2:14" x14ac:dyDescent="0.2">
      <c r="B60" s="321"/>
      <c r="C60" s="197"/>
      <c r="D60" s="197"/>
      <c r="E60" s="197"/>
      <c r="F60" s="197"/>
      <c r="G60" s="197"/>
      <c r="H60" s="197"/>
      <c r="I60" s="197"/>
      <c r="J60" s="197"/>
      <c r="K60" s="312" t="s">
        <v>177</v>
      </c>
      <c r="L60" s="276"/>
      <c r="M60" s="276"/>
      <c r="N60" s="277"/>
    </row>
    <row r="61" spans="2:14" x14ac:dyDescent="0.2">
      <c r="B61" s="322"/>
      <c r="C61" s="323"/>
      <c r="D61" s="323"/>
      <c r="E61" s="323"/>
      <c r="F61" s="323"/>
      <c r="G61" s="323"/>
      <c r="H61" s="323"/>
      <c r="I61" s="323"/>
      <c r="J61" s="323"/>
      <c r="K61" s="324"/>
      <c r="L61" s="323"/>
      <c r="M61" s="323"/>
      <c r="N61" s="325"/>
    </row>
    <row r="62" spans="2:14" x14ac:dyDescent="0.2">
      <c r="B62" s="199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</row>
    <row r="63" spans="2:14" x14ac:dyDescent="0.2">
      <c r="B63" s="199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</row>
    <row r="64" spans="2:14" x14ac:dyDescent="0.2">
      <c r="B64" s="199" t="s">
        <v>178</v>
      </c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326" t="s">
        <v>179</v>
      </c>
    </row>
  </sheetData>
  <pageMargins left="0.25" right="0.25" top="0.5" bottom="0.2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3FB2-2DF4-4007-9F8E-4A238D05D269}">
  <dimension ref="A1:M134"/>
  <sheetViews>
    <sheetView showGridLines="0" topLeftCell="A13" workbookViewId="0">
      <selection activeCell="A17" sqref="A17:I31"/>
    </sheetView>
  </sheetViews>
  <sheetFormatPr defaultColWidth="8.90625" defaultRowHeight="15.5" x14ac:dyDescent="0.35"/>
  <cols>
    <col min="1" max="1" width="2.90625" style="327" customWidth="1"/>
    <col min="2" max="2" width="4.08984375" style="327" customWidth="1"/>
    <col min="3" max="3" width="8.90625" style="327"/>
    <col min="4" max="5" width="2.90625" style="327" customWidth="1"/>
    <col min="6" max="6" width="8.90625" style="327"/>
    <col min="7" max="7" width="5.08984375" style="327" customWidth="1"/>
    <col min="8" max="16384" width="8.90625" style="327"/>
  </cols>
  <sheetData>
    <row r="1" spans="1:13" x14ac:dyDescent="0.35">
      <c r="A1" s="199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x14ac:dyDescent="0.35">
      <c r="A2" s="199" t="s">
        <v>84</v>
      </c>
      <c r="B2" s="197"/>
      <c r="C2" s="197"/>
      <c r="D2" s="197"/>
      <c r="E2" s="197"/>
      <c r="F2" s="197"/>
      <c r="G2" s="197"/>
      <c r="H2" s="197"/>
      <c r="I2" s="197"/>
      <c r="J2" s="201"/>
      <c r="K2" s="197"/>
      <c r="L2" s="197"/>
      <c r="M2" s="197"/>
    </row>
    <row r="3" spans="1:13" x14ac:dyDescent="0.35">
      <c r="A3" s="199" t="s">
        <v>85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13" x14ac:dyDescent="0.35">
      <c r="A4" s="199" t="s">
        <v>86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3" x14ac:dyDescent="0.35">
      <c r="A5" s="199" t="s">
        <v>87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</row>
    <row r="6" spans="1:13" x14ac:dyDescent="0.35">
      <c r="A6" s="328"/>
      <c r="B6" s="329"/>
      <c r="C6" s="329"/>
      <c r="D6" s="329"/>
      <c r="E6" s="329"/>
      <c r="F6" s="329"/>
      <c r="G6" s="329"/>
      <c r="H6" s="329"/>
      <c r="I6" s="329"/>
      <c r="J6" s="329"/>
      <c r="K6" s="330" t="s">
        <v>93</v>
      </c>
      <c r="L6" s="331"/>
      <c r="M6" s="332"/>
    </row>
    <row r="7" spans="1:13" x14ac:dyDescent="0.35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33" t="s">
        <v>95</v>
      </c>
      <c r="L7" s="334"/>
      <c r="M7" s="335"/>
    </row>
    <row r="8" spans="1:13" x14ac:dyDescent="0.35">
      <c r="A8" s="808" t="s">
        <v>180</v>
      </c>
      <c r="B8" s="808"/>
      <c r="C8" s="336"/>
      <c r="D8" s="336"/>
      <c r="E8" s="336"/>
      <c r="F8" s="336"/>
      <c r="G8" s="336"/>
      <c r="H8" s="336"/>
      <c r="I8" s="336"/>
      <c r="J8" s="337"/>
      <c r="K8" s="338"/>
      <c r="L8" s="339"/>
      <c r="M8" s="340"/>
    </row>
    <row r="9" spans="1:13" x14ac:dyDescent="0.35">
      <c r="A9" s="329"/>
      <c r="B9" s="341"/>
      <c r="C9" s="341"/>
      <c r="D9" s="341"/>
      <c r="E9" s="329"/>
      <c r="F9" s="329"/>
      <c r="G9" s="329"/>
      <c r="H9" s="329"/>
      <c r="I9" s="329"/>
      <c r="J9" s="329"/>
      <c r="K9" s="342" t="s">
        <v>99</v>
      </c>
      <c r="L9" s="334"/>
      <c r="M9" s="335"/>
    </row>
    <row r="10" spans="1:13" x14ac:dyDescent="0.35">
      <c r="A10" s="809" t="s">
        <v>181</v>
      </c>
      <c r="B10" s="809"/>
      <c r="C10" s="343"/>
      <c r="D10" s="344"/>
      <c r="E10" s="215"/>
      <c r="F10" s="215"/>
      <c r="G10" s="197"/>
      <c r="H10" s="197"/>
      <c r="I10" s="197"/>
      <c r="J10" s="197"/>
      <c r="K10" s="345" t="s">
        <v>35</v>
      </c>
      <c r="L10" s="346"/>
      <c r="M10" s="340"/>
    </row>
    <row r="11" spans="1:13" ht="10" customHeight="1" x14ac:dyDescent="0.35">
      <c r="A11" s="347"/>
      <c r="B11" s="197"/>
      <c r="C11" s="197"/>
      <c r="D11" s="197"/>
      <c r="E11" s="197"/>
      <c r="F11" s="197"/>
      <c r="G11" s="197"/>
      <c r="H11" s="197"/>
      <c r="I11" s="197"/>
      <c r="J11" s="197"/>
      <c r="K11" s="348"/>
      <c r="L11" s="348"/>
      <c r="M11" s="348"/>
    </row>
    <row r="12" spans="1:13" x14ac:dyDescent="0.35">
      <c r="A12" s="349" t="s">
        <v>182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</row>
    <row r="13" spans="1:13" x14ac:dyDescent="0.35">
      <c r="A13" s="350" t="s">
        <v>183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</row>
    <row r="14" spans="1:13" ht="10" customHeight="1" x14ac:dyDescent="0.35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</row>
    <row r="15" spans="1:13" x14ac:dyDescent="0.35">
      <c r="A15" s="351"/>
      <c r="B15" s="352"/>
      <c r="C15" s="352"/>
      <c r="D15" s="353"/>
      <c r="E15" s="353"/>
      <c r="F15" s="353"/>
      <c r="G15" s="353"/>
      <c r="H15" s="354"/>
      <c r="I15" s="355" t="s">
        <v>184</v>
      </c>
      <c r="J15" s="356"/>
      <c r="K15" s="353"/>
      <c r="L15" s="353"/>
      <c r="M15" s="357"/>
    </row>
    <row r="16" spans="1:13" x14ac:dyDescent="0.35">
      <c r="A16" s="358" t="s">
        <v>185</v>
      </c>
      <c r="B16" s="215"/>
      <c r="C16" s="215"/>
      <c r="D16" s="359"/>
      <c r="E16" s="359"/>
      <c r="F16" s="359"/>
      <c r="G16" s="359"/>
      <c r="H16" s="360"/>
      <c r="I16" s="361" t="s">
        <v>117</v>
      </c>
      <c r="J16" s="362" t="s">
        <v>186</v>
      </c>
      <c r="K16" s="362" t="s">
        <v>187</v>
      </c>
      <c r="L16" s="362" t="s">
        <v>188</v>
      </c>
      <c r="M16" s="363" t="s">
        <v>118</v>
      </c>
    </row>
    <row r="17" spans="1:13" x14ac:dyDescent="0.35">
      <c r="A17" s="805"/>
      <c r="B17" s="806"/>
      <c r="C17" s="806"/>
      <c r="D17" s="806"/>
      <c r="E17" s="806"/>
      <c r="F17" s="806"/>
      <c r="G17" s="806"/>
      <c r="H17" s="807"/>
      <c r="I17" s="364"/>
      <c r="J17" s="364" t="s">
        <v>35</v>
      </c>
      <c r="K17" s="364" t="s">
        <v>35</v>
      </c>
      <c r="L17" s="364" t="s">
        <v>35</v>
      </c>
      <c r="M17" s="364" t="s">
        <v>35</v>
      </c>
    </row>
    <row r="18" spans="1:13" x14ac:dyDescent="0.35">
      <c r="A18" s="805"/>
      <c r="B18" s="806"/>
      <c r="C18" s="806"/>
      <c r="D18" s="806"/>
      <c r="E18" s="806"/>
      <c r="F18" s="806"/>
      <c r="G18" s="806"/>
      <c r="H18" s="807"/>
      <c r="I18" s="364"/>
      <c r="J18" s="364" t="s">
        <v>35</v>
      </c>
      <c r="K18" s="364" t="s">
        <v>35</v>
      </c>
      <c r="L18" s="364" t="s">
        <v>35</v>
      </c>
      <c r="M18" s="364" t="s">
        <v>35</v>
      </c>
    </row>
    <row r="19" spans="1:13" x14ac:dyDescent="0.35">
      <c r="A19" s="805"/>
      <c r="B19" s="806"/>
      <c r="C19" s="806"/>
      <c r="D19" s="806"/>
      <c r="E19" s="806"/>
      <c r="F19" s="806"/>
      <c r="G19" s="806"/>
      <c r="H19" s="807"/>
      <c r="I19" s="364"/>
      <c r="J19" s="364"/>
      <c r="K19" s="364"/>
      <c r="L19" s="364"/>
      <c r="M19" s="364"/>
    </row>
    <row r="20" spans="1:13" x14ac:dyDescent="0.35">
      <c r="A20" s="805"/>
      <c r="B20" s="806"/>
      <c r="C20" s="806"/>
      <c r="D20" s="806"/>
      <c r="E20" s="806"/>
      <c r="F20" s="806"/>
      <c r="G20" s="806"/>
      <c r="H20" s="807"/>
      <c r="I20" s="364"/>
      <c r="J20" s="364"/>
      <c r="K20" s="364"/>
      <c r="L20" s="364"/>
      <c r="M20" s="364"/>
    </row>
    <row r="21" spans="1:13" x14ac:dyDescent="0.35">
      <c r="A21" s="805"/>
      <c r="B21" s="806"/>
      <c r="C21" s="806"/>
      <c r="D21" s="806"/>
      <c r="E21" s="806"/>
      <c r="F21" s="806"/>
      <c r="G21" s="806"/>
      <c r="H21" s="807"/>
      <c r="I21" s="364"/>
      <c r="J21" s="364"/>
      <c r="K21" s="364"/>
      <c r="L21" s="364"/>
      <c r="M21" s="364"/>
    </row>
    <row r="22" spans="1:13" x14ac:dyDescent="0.35">
      <c r="A22" s="805"/>
      <c r="B22" s="806"/>
      <c r="C22" s="806"/>
      <c r="D22" s="806"/>
      <c r="E22" s="806"/>
      <c r="F22" s="806"/>
      <c r="G22" s="806"/>
      <c r="H22" s="807"/>
      <c r="I22" s="364"/>
      <c r="J22" s="364"/>
      <c r="K22" s="364"/>
      <c r="L22" s="364"/>
      <c r="M22" s="364"/>
    </row>
    <row r="23" spans="1:13" x14ac:dyDescent="0.35">
      <c r="A23" s="805"/>
      <c r="B23" s="806"/>
      <c r="C23" s="806"/>
      <c r="D23" s="806"/>
      <c r="E23" s="806"/>
      <c r="F23" s="806"/>
      <c r="G23" s="806"/>
      <c r="H23" s="807"/>
      <c r="I23" s="364"/>
      <c r="J23" s="364"/>
      <c r="K23" s="364"/>
      <c r="L23" s="364"/>
      <c r="M23" s="364"/>
    </row>
    <row r="24" spans="1:13" x14ac:dyDescent="0.35">
      <c r="A24" s="805"/>
      <c r="B24" s="806"/>
      <c r="C24" s="806"/>
      <c r="D24" s="806"/>
      <c r="E24" s="806"/>
      <c r="F24" s="806"/>
      <c r="G24" s="806"/>
      <c r="H24" s="807"/>
      <c r="I24" s="364"/>
      <c r="J24" s="364"/>
      <c r="K24" s="364"/>
      <c r="L24" s="364"/>
      <c r="M24" s="364"/>
    </row>
    <row r="25" spans="1:13" x14ac:dyDescent="0.35">
      <c r="A25" s="805"/>
      <c r="B25" s="806"/>
      <c r="C25" s="806"/>
      <c r="D25" s="806"/>
      <c r="E25" s="806"/>
      <c r="F25" s="806"/>
      <c r="G25" s="806"/>
      <c r="H25" s="807"/>
      <c r="I25" s="364"/>
      <c r="J25" s="364"/>
      <c r="K25" s="364"/>
      <c r="L25" s="364"/>
      <c r="M25" s="364"/>
    </row>
    <row r="26" spans="1:13" x14ac:dyDescent="0.35">
      <c r="A26" s="805"/>
      <c r="B26" s="806"/>
      <c r="C26" s="806"/>
      <c r="D26" s="806"/>
      <c r="E26" s="806"/>
      <c r="F26" s="806"/>
      <c r="G26" s="806"/>
      <c r="H26" s="807"/>
      <c r="I26" s="364"/>
      <c r="J26" s="364"/>
      <c r="K26" s="364"/>
      <c r="L26" s="364"/>
      <c r="M26" s="364"/>
    </row>
    <row r="27" spans="1:13" x14ac:dyDescent="0.35">
      <c r="A27" s="805"/>
      <c r="B27" s="806"/>
      <c r="C27" s="806"/>
      <c r="D27" s="806"/>
      <c r="E27" s="806"/>
      <c r="F27" s="806"/>
      <c r="G27" s="806"/>
      <c r="H27" s="807"/>
      <c r="I27" s="364"/>
      <c r="J27" s="364"/>
      <c r="K27" s="364"/>
      <c r="L27" s="364"/>
      <c r="M27" s="364"/>
    </row>
    <row r="28" spans="1:13" x14ac:dyDescent="0.35">
      <c r="A28" s="805"/>
      <c r="B28" s="806"/>
      <c r="C28" s="806"/>
      <c r="D28" s="806"/>
      <c r="E28" s="806"/>
      <c r="F28" s="806"/>
      <c r="G28" s="806"/>
      <c r="H28" s="807"/>
      <c r="I28" s="364"/>
      <c r="J28" s="364"/>
      <c r="K28" s="364"/>
      <c r="L28" s="364"/>
      <c r="M28" s="364"/>
    </row>
    <row r="29" spans="1:13" x14ac:dyDescent="0.35">
      <c r="A29" s="805"/>
      <c r="B29" s="806"/>
      <c r="C29" s="806"/>
      <c r="D29" s="806"/>
      <c r="E29" s="806"/>
      <c r="F29" s="806"/>
      <c r="G29" s="806"/>
      <c r="H29" s="807"/>
      <c r="I29" s="364"/>
      <c r="J29" s="364"/>
      <c r="K29" s="364"/>
      <c r="L29" s="364"/>
      <c r="M29" s="364"/>
    </row>
    <row r="30" spans="1:13" x14ac:dyDescent="0.35">
      <c r="A30" s="805"/>
      <c r="B30" s="806"/>
      <c r="C30" s="806"/>
      <c r="D30" s="806"/>
      <c r="E30" s="806"/>
      <c r="F30" s="806"/>
      <c r="G30" s="806"/>
      <c r="H30" s="807"/>
      <c r="I30" s="364"/>
      <c r="J30" s="364"/>
      <c r="K30" s="364"/>
      <c r="L30" s="364"/>
      <c r="M30" s="364"/>
    </row>
    <row r="31" spans="1:13" x14ac:dyDescent="0.35">
      <c r="A31" s="805"/>
      <c r="B31" s="806"/>
      <c r="C31" s="806"/>
      <c r="D31" s="806"/>
      <c r="E31" s="806"/>
      <c r="F31" s="806"/>
      <c r="G31" s="806"/>
      <c r="H31" s="807"/>
      <c r="I31" s="364"/>
      <c r="J31" s="364"/>
      <c r="K31" s="364"/>
      <c r="L31" s="364"/>
      <c r="M31" s="364"/>
    </row>
    <row r="32" spans="1:13" x14ac:dyDescent="0.35">
      <c r="A32" s="805" t="s">
        <v>35</v>
      </c>
      <c r="B32" s="806"/>
      <c r="C32" s="806"/>
      <c r="D32" s="806"/>
      <c r="E32" s="806"/>
      <c r="F32" s="806"/>
      <c r="G32" s="806"/>
      <c r="H32" s="807"/>
      <c r="I32" s="364"/>
      <c r="J32" s="364"/>
      <c r="K32" s="364"/>
      <c r="L32" s="364"/>
      <c r="M32" s="364"/>
    </row>
    <row r="33" spans="1:13" x14ac:dyDescent="0.35">
      <c r="A33" s="805" t="s">
        <v>35</v>
      </c>
      <c r="B33" s="806"/>
      <c r="C33" s="806"/>
      <c r="D33" s="806"/>
      <c r="E33" s="806"/>
      <c r="F33" s="806"/>
      <c r="G33" s="806"/>
      <c r="H33" s="807"/>
      <c r="I33" s="364"/>
      <c r="J33" s="364"/>
      <c r="K33" s="364"/>
      <c r="L33" s="364"/>
      <c r="M33" s="364"/>
    </row>
    <row r="34" spans="1:13" x14ac:dyDescent="0.35">
      <c r="A34" s="805" t="s">
        <v>35</v>
      </c>
      <c r="B34" s="806"/>
      <c r="C34" s="806"/>
      <c r="D34" s="806"/>
      <c r="E34" s="806"/>
      <c r="F34" s="806"/>
      <c r="G34" s="806"/>
      <c r="H34" s="807"/>
      <c r="I34" s="364"/>
      <c r="J34" s="364"/>
      <c r="K34" s="364"/>
      <c r="L34" s="364"/>
      <c r="M34" s="364"/>
    </row>
    <row r="35" spans="1:13" x14ac:dyDescent="0.35">
      <c r="A35" s="805" t="s">
        <v>35</v>
      </c>
      <c r="B35" s="806"/>
      <c r="C35" s="806"/>
      <c r="D35" s="806"/>
      <c r="E35" s="806"/>
      <c r="F35" s="806"/>
      <c r="G35" s="806"/>
      <c r="H35" s="807"/>
      <c r="I35" s="364"/>
      <c r="J35" s="364"/>
      <c r="K35" s="364"/>
      <c r="L35" s="364"/>
      <c r="M35" s="364"/>
    </row>
    <row r="36" spans="1:13" x14ac:dyDescent="0.35">
      <c r="A36" s="805" t="s">
        <v>35</v>
      </c>
      <c r="B36" s="806"/>
      <c r="C36" s="806"/>
      <c r="D36" s="806"/>
      <c r="E36" s="806"/>
      <c r="F36" s="806"/>
      <c r="G36" s="806"/>
      <c r="H36" s="807"/>
      <c r="I36" s="364"/>
      <c r="J36" s="364"/>
      <c r="K36" s="364"/>
      <c r="L36" s="364"/>
      <c r="M36" s="364"/>
    </row>
    <row r="37" spans="1:13" x14ac:dyDescent="0.35">
      <c r="A37" s="805" t="s">
        <v>35</v>
      </c>
      <c r="B37" s="806"/>
      <c r="C37" s="806"/>
      <c r="D37" s="806"/>
      <c r="E37" s="806"/>
      <c r="F37" s="806"/>
      <c r="G37" s="806"/>
      <c r="H37" s="807"/>
      <c r="I37" s="364"/>
      <c r="J37" s="364"/>
      <c r="K37" s="364"/>
      <c r="L37" s="364"/>
      <c r="M37" s="364"/>
    </row>
    <row r="38" spans="1:13" x14ac:dyDescent="0.35">
      <c r="A38" s="805" t="s">
        <v>35</v>
      </c>
      <c r="B38" s="806"/>
      <c r="C38" s="806"/>
      <c r="D38" s="806"/>
      <c r="E38" s="806"/>
      <c r="F38" s="806"/>
      <c r="G38" s="806"/>
      <c r="H38" s="807"/>
      <c r="I38" s="364"/>
      <c r="J38" s="364"/>
      <c r="K38" s="364"/>
      <c r="L38" s="364"/>
      <c r="M38" s="364"/>
    </row>
    <row r="39" spans="1:13" x14ac:dyDescent="0.35">
      <c r="A39" s="805" t="s">
        <v>35</v>
      </c>
      <c r="B39" s="806"/>
      <c r="C39" s="806"/>
      <c r="D39" s="806"/>
      <c r="E39" s="806"/>
      <c r="F39" s="806"/>
      <c r="G39" s="806"/>
      <c r="H39" s="807"/>
      <c r="I39" s="364"/>
      <c r="J39" s="364"/>
      <c r="K39" s="364"/>
      <c r="L39" s="364"/>
      <c r="M39" s="364"/>
    </row>
    <row r="40" spans="1:13" x14ac:dyDescent="0.35">
      <c r="A40" s="805" t="s">
        <v>35</v>
      </c>
      <c r="B40" s="806"/>
      <c r="C40" s="806"/>
      <c r="D40" s="806"/>
      <c r="E40" s="806"/>
      <c r="F40" s="806"/>
      <c r="G40" s="806"/>
      <c r="H40" s="807"/>
      <c r="I40" s="364"/>
      <c r="J40" s="364"/>
      <c r="K40" s="364"/>
      <c r="L40" s="364"/>
      <c r="M40" s="364"/>
    </row>
    <row r="41" spans="1:13" x14ac:dyDescent="0.35">
      <c r="A41" s="805" t="s">
        <v>35</v>
      </c>
      <c r="B41" s="806"/>
      <c r="C41" s="806"/>
      <c r="D41" s="806"/>
      <c r="E41" s="806"/>
      <c r="F41" s="806"/>
      <c r="G41" s="806"/>
      <c r="H41" s="807"/>
      <c r="I41" s="364"/>
      <c r="J41" s="364"/>
      <c r="K41" s="364"/>
      <c r="L41" s="364"/>
      <c r="M41" s="364"/>
    </row>
    <row r="42" spans="1:13" x14ac:dyDescent="0.35">
      <c r="A42" s="805" t="s">
        <v>35</v>
      </c>
      <c r="B42" s="806"/>
      <c r="C42" s="806"/>
      <c r="D42" s="806"/>
      <c r="E42" s="806"/>
      <c r="F42" s="806"/>
      <c r="G42" s="806"/>
      <c r="H42" s="807"/>
      <c r="I42" s="364"/>
      <c r="J42" s="364"/>
      <c r="K42" s="364"/>
      <c r="L42" s="364"/>
      <c r="M42" s="364"/>
    </row>
    <row r="43" spans="1:13" x14ac:dyDescent="0.35">
      <c r="A43" s="197"/>
      <c r="B43" s="197"/>
      <c r="C43" s="197"/>
      <c r="D43" s="197"/>
      <c r="E43" s="197"/>
      <c r="F43" s="365"/>
      <c r="G43" s="352"/>
      <c r="H43" s="366" t="s">
        <v>189</v>
      </c>
      <c r="I43" s="367">
        <f>SUM(I17:I42)</f>
        <v>0</v>
      </c>
      <c r="J43" s="367">
        <v>0</v>
      </c>
      <c r="K43" s="367">
        <v>0</v>
      </c>
      <c r="L43" s="367">
        <v>0</v>
      </c>
      <c r="M43" s="367">
        <v>0</v>
      </c>
    </row>
    <row r="44" spans="1:13" ht="10" customHeight="1" x14ac:dyDescent="0.35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</row>
    <row r="45" spans="1:13" x14ac:dyDescent="0.35">
      <c r="A45" s="368" t="s">
        <v>190</v>
      </c>
      <c r="B45" s="197"/>
      <c r="C45" s="197"/>
      <c r="D45" s="197"/>
      <c r="E45" s="197"/>
      <c r="F45" s="197"/>
      <c r="G45" s="197"/>
      <c r="H45" s="197"/>
      <c r="I45" s="197"/>
      <c r="J45" s="197"/>
      <c r="K45" s="369"/>
      <c r="L45" s="369"/>
      <c r="M45" s="197"/>
    </row>
    <row r="46" spans="1:13" ht="10" customHeight="1" x14ac:dyDescent="0.35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</row>
    <row r="47" spans="1:13" x14ac:dyDescent="0.35">
      <c r="A47" s="197" t="s">
        <v>191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x14ac:dyDescent="0.35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</row>
    <row r="49" spans="1:3" x14ac:dyDescent="0.35">
      <c r="A49" s="197"/>
      <c r="B49" s="197"/>
      <c r="C49" s="197"/>
    </row>
    <row r="50" spans="1:3" x14ac:dyDescent="0.35">
      <c r="A50" s="197"/>
      <c r="B50" s="197"/>
      <c r="C50" s="197"/>
    </row>
    <row r="51" spans="1:3" x14ac:dyDescent="0.35">
      <c r="A51" s="197"/>
      <c r="B51" s="197"/>
      <c r="C51" s="197"/>
    </row>
    <row r="52" spans="1:3" x14ac:dyDescent="0.35">
      <c r="A52" s="197"/>
      <c r="B52" s="197"/>
      <c r="C52" s="197"/>
    </row>
    <row r="53" spans="1:3" x14ac:dyDescent="0.35">
      <c r="A53" s="197"/>
      <c r="B53" s="197"/>
      <c r="C53" s="197"/>
    </row>
    <row r="54" spans="1:3" x14ac:dyDescent="0.35">
      <c r="A54" s="197"/>
      <c r="B54" s="197"/>
      <c r="C54" s="197"/>
    </row>
    <row r="55" spans="1:3" x14ac:dyDescent="0.35">
      <c r="A55" s="197"/>
      <c r="B55" s="197"/>
      <c r="C55" s="197"/>
    </row>
    <row r="56" spans="1:3" x14ac:dyDescent="0.35">
      <c r="A56" s="197"/>
      <c r="B56" s="197"/>
      <c r="C56" s="197"/>
    </row>
    <row r="57" spans="1:3" x14ac:dyDescent="0.35">
      <c r="A57" s="197"/>
      <c r="B57" s="197"/>
      <c r="C57" s="197"/>
    </row>
    <row r="58" spans="1:3" x14ac:dyDescent="0.35">
      <c r="A58" s="197"/>
      <c r="B58" s="197"/>
      <c r="C58" s="197"/>
    </row>
    <row r="59" spans="1:3" x14ac:dyDescent="0.35">
      <c r="A59" s="197"/>
      <c r="B59" s="197"/>
      <c r="C59" s="197"/>
    </row>
    <row r="60" spans="1:3" x14ac:dyDescent="0.35">
      <c r="A60" s="197"/>
      <c r="B60" s="197"/>
      <c r="C60" s="197"/>
    </row>
    <row r="61" spans="1:3" x14ac:dyDescent="0.35">
      <c r="A61" s="197"/>
      <c r="B61" s="197"/>
      <c r="C61" s="197"/>
    </row>
    <row r="62" spans="1:3" x14ac:dyDescent="0.35">
      <c r="A62" s="197"/>
      <c r="B62" s="197"/>
      <c r="C62" s="197"/>
    </row>
    <row r="63" spans="1:3" x14ac:dyDescent="0.35">
      <c r="A63" s="197"/>
      <c r="B63" s="197"/>
      <c r="C63" s="197"/>
    </row>
    <row r="64" spans="1:3" x14ac:dyDescent="0.35">
      <c r="A64" s="197"/>
      <c r="B64" s="197"/>
      <c r="C64" s="197"/>
    </row>
    <row r="65" spans="1:3" x14ac:dyDescent="0.35">
      <c r="A65" s="197"/>
      <c r="B65" s="197"/>
      <c r="C65" s="197"/>
    </row>
    <row r="66" spans="1:3" x14ac:dyDescent="0.35">
      <c r="A66" s="197"/>
      <c r="B66" s="197"/>
      <c r="C66" s="197"/>
    </row>
    <row r="67" spans="1:3" x14ac:dyDescent="0.35">
      <c r="A67" s="197"/>
      <c r="B67" s="197"/>
      <c r="C67" s="197"/>
    </row>
    <row r="68" spans="1:3" x14ac:dyDescent="0.35">
      <c r="A68" s="197"/>
      <c r="B68" s="197"/>
      <c r="C68" s="197"/>
    </row>
    <row r="69" spans="1:3" x14ac:dyDescent="0.35">
      <c r="A69" s="197"/>
      <c r="B69" s="197"/>
      <c r="C69" s="197"/>
    </row>
    <row r="70" spans="1:3" x14ac:dyDescent="0.35">
      <c r="A70" s="197"/>
      <c r="B70" s="197"/>
      <c r="C70" s="197"/>
    </row>
    <row r="71" spans="1:3" x14ac:dyDescent="0.35">
      <c r="A71" s="197"/>
      <c r="B71" s="197"/>
      <c r="C71" s="197"/>
    </row>
    <row r="72" spans="1:3" x14ac:dyDescent="0.35">
      <c r="A72" s="197"/>
      <c r="B72" s="197"/>
      <c r="C72" s="197"/>
    </row>
    <row r="73" spans="1:3" x14ac:dyDescent="0.35">
      <c r="A73" s="197"/>
      <c r="B73" s="197"/>
      <c r="C73" s="197"/>
    </row>
    <row r="74" spans="1:3" x14ac:dyDescent="0.35">
      <c r="A74" s="197"/>
      <c r="B74" s="197"/>
      <c r="C74" s="197"/>
    </row>
    <row r="75" spans="1:3" x14ac:dyDescent="0.35">
      <c r="A75" s="197"/>
      <c r="B75" s="197"/>
      <c r="C75" s="197"/>
    </row>
    <row r="76" spans="1:3" x14ac:dyDescent="0.35">
      <c r="A76" s="197"/>
      <c r="B76" s="197"/>
      <c r="C76" s="197"/>
    </row>
    <row r="77" spans="1:3" x14ac:dyDescent="0.35">
      <c r="A77" s="197"/>
      <c r="B77" s="197"/>
      <c r="C77" s="197"/>
    </row>
    <row r="78" spans="1:3" x14ac:dyDescent="0.35">
      <c r="A78" s="197"/>
      <c r="B78" s="197"/>
      <c r="C78" s="197"/>
    </row>
    <row r="79" spans="1:3" x14ac:dyDescent="0.35">
      <c r="A79" s="197"/>
      <c r="B79" s="197"/>
      <c r="C79" s="197"/>
    </row>
    <row r="80" spans="1:3" x14ac:dyDescent="0.35">
      <c r="A80" s="197"/>
      <c r="B80" s="197"/>
      <c r="C80" s="197"/>
    </row>
    <row r="81" spans="1:3" x14ac:dyDescent="0.35">
      <c r="A81" s="197"/>
      <c r="B81" s="197"/>
      <c r="C81" s="197"/>
    </row>
    <row r="82" spans="1:3" x14ac:dyDescent="0.35">
      <c r="A82" s="197"/>
      <c r="B82" s="197"/>
      <c r="C82" s="197"/>
    </row>
    <row r="83" spans="1:3" x14ac:dyDescent="0.35">
      <c r="A83" s="197"/>
      <c r="B83" s="197"/>
      <c r="C83" s="197"/>
    </row>
    <row r="84" spans="1:3" x14ac:dyDescent="0.35">
      <c r="A84" s="197"/>
      <c r="B84" s="197"/>
      <c r="C84" s="197"/>
    </row>
    <row r="85" spans="1:3" x14ac:dyDescent="0.35">
      <c r="A85" s="197"/>
      <c r="B85" s="197"/>
      <c r="C85" s="197"/>
    </row>
    <row r="86" spans="1:3" x14ac:dyDescent="0.35">
      <c r="A86" s="197"/>
      <c r="B86" s="197"/>
      <c r="C86" s="197"/>
    </row>
    <row r="87" spans="1:3" x14ac:dyDescent="0.35">
      <c r="A87" s="197"/>
      <c r="B87" s="197"/>
      <c r="C87" s="197"/>
    </row>
    <row r="88" spans="1:3" x14ac:dyDescent="0.35">
      <c r="A88" s="197"/>
      <c r="B88" s="197"/>
      <c r="C88" s="197"/>
    </row>
    <row r="89" spans="1:3" x14ac:dyDescent="0.35">
      <c r="A89" s="197"/>
      <c r="B89" s="197"/>
      <c r="C89" s="197"/>
    </row>
    <row r="90" spans="1:3" x14ac:dyDescent="0.35">
      <c r="A90" s="197"/>
      <c r="B90" s="197"/>
      <c r="C90" s="197"/>
    </row>
    <row r="91" spans="1:3" x14ac:dyDescent="0.35">
      <c r="A91" s="197"/>
      <c r="B91" s="197"/>
      <c r="C91" s="197"/>
    </row>
    <row r="92" spans="1:3" x14ac:dyDescent="0.35">
      <c r="A92" s="197"/>
      <c r="B92" s="197"/>
      <c r="C92" s="197"/>
    </row>
    <row r="93" spans="1:3" x14ac:dyDescent="0.35">
      <c r="A93" s="197"/>
      <c r="B93" s="197"/>
      <c r="C93" s="197"/>
    </row>
    <row r="94" spans="1:3" x14ac:dyDescent="0.35">
      <c r="A94" s="197"/>
      <c r="B94" s="197"/>
      <c r="C94" s="197"/>
    </row>
    <row r="95" spans="1:3" x14ac:dyDescent="0.35">
      <c r="A95" s="197"/>
      <c r="B95" s="197"/>
      <c r="C95" s="197"/>
    </row>
    <row r="96" spans="1:3" x14ac:dyDescent="0.35">
      <c r="A96" s="197"/>
      <c r="B96" s="197"/>
      <c r="C96" s="197"/>
    </row>
    <row r="97" spans="1:3" x14ac:dyDescent="0.35">
      <c r="A97" s="197"/>
      <c r="B97" s="197"/>
      <c r="C97" s="197"/>
    </row>
    <row r="98" spans="1:3" x14ac:dyDescent="0.35">
      <c r="A98" s="197"/>
      <c r="B98" s="197"/>
      <c r="C98" s="197"/>
    </row>
    <row r="99" spans="1:3" x14ac:dyDescent="0.35">
      <c r="A99" s="197"/>
      <c r="B99" s="197"/>
      <c r="C99" s="197"/>
    </row>
    <row r="100" spans="1:3" x14ac:dyDescent="0.35">
      <c r="A100" s="197"/>
      <c r="B100" s="197"/>
      <c r="C100" s="197"/>
    </row>
    <row r="101" spans="1:3" x14ac:dyDescent="0.35">
      <c r="A101" s="197"/>
      <c r="B101" s="197"/>
      <c r="C101" s="197"/>
    </row>
    <row r="102" spans="1:3" x14ac:dyDescent="0.35">
      <c r="A102" s="197"/>
      <c r="B102" s="197"/>
      <c r="C102" s="197"/>
    </row>
    <row r="103" spans="1:3" x14ac:dyDescent="0.35">
      <c r="A103" s="197"/>
      <c r="B103" s="197"/>
      <c r="C103" s="197"/>
    </row>
    <row r="104" spans="1:3" x14ac:dyDescent="0.35">
      <c r="A104" s="197"/>
      <c r="B104" s="197"/>
      <c r="C104" s="197"/>
    </row>
    <row r="105" spans="1:3" x14ac:dyDescent="0.35">
      <c r="A105" s="197"/>
      <c r="B105" s="197"/>
      <c r="C105" s="197"/>
    </row>
    <row r="106" spans="1:3" x14ac:dyDescent="0.35">
      <c r="A106" s="197"/>
      <c r="B106" s="197"/>
      <c r="C106" s="197"/>
    </row>
    <row r="107" spans="1:3" x14ac:dyDescent="0.35">
      <c r="A107" s="197"/>
      <c r="B107" s="197"/>
      <c r="C107" s="197"/>
    </row>
    <row r="108" spans="1:3" x14ac:dyDescent="0.35">
      <c r="A108" s="197"/>
      <c r="B108" s="197"/>
      <c r="C108" s="197"/>
    </row>
    <row r="109" spans="1:3" x14ac:dyDescent="0.35">
      <c r="A109" s="197"/>
      <c r="B109" s="197"/>
      <c r="C109" s="197"/>
    </row>
    <row r="110" spans="1:3" x14ac:dyDescent="0.35">
      <c r="A110" s="197"/>
      <c r="B110" s="197"/>
      <c r="C110" s="197"/>
    </row>
    <row r="111" spans="1:3" x14ac:dyDescent="0.35">
      <c r="A111" s="197"/>
      <c r="B111" s="197"/>
      <c r="C111" s="197"/>
    </row>
    <row r="112" spans="1:3" x14ac:dyDescent="0.35">
      <c r="A112" s="197"/>
      <c r="B112" s="197"/>
      <c r="C112" s="197"/>
    </row>
    <row r="113" spans="1:3" x14ac:dyDescent="0.35">
      <c r="A113" s="197"/>
      <c r="B113" s="197"/>
      <c r="C113" s="197"/>
    </row>
    <row r="114" spans="1:3" x14ac:dyDescent="0.35">
      <c r="A114" s="197"/>
      <c r="B114" s="197"/>
      <c r="C114" s="197"/>
    </row>
    <row r="115" spans="1:3" x14ac:dyDescent="0.35">
      <c r="A115" s="197"/>
      <c r="B115" s="197"/>
      <c r="C115" s="197"/>
    </row>
    <row r="116" spans="1:3" x14ac:dyDescent="0.35">
      <c r="A116" s="197"/>
      <c r="B116" s="197"/>
      <c r="C116" s="197"/>
    </row>
    <row r="117" spans="1:3" x14ac:dyDescent="0.35">
      <c r="A117" s="197"/>
      <c r="B117" s="197"/>
      <c r="C117" s="197"/>
    </row>
    <row r="118" spans="1:3" x14ac:dyDescent="0.35">
      <c r="A118" s="197"/>
      <c r="B118" s="197"/>
      <c r="C118" s="197"/>
    </row>
    <row r="119" spans="1:3" x14ac:dyDescent="0.35">
      <c r="A119" s="197"/>
      <c r="B119" s="197"/>
      <c r="C119" s="197"/>
    </row>
    <row r="120" spans="1:3" x14ac:dyDescent="0.35">
      <c r="A120" s="197"/>
      <c r="B120" s="197"/>
      <c r="C120" s="197"/>
    </row>
    <row r="121" spans="1:3" x14ac:dyDescent="0.35">
      <c r="A121" s="197"/>
      <c r="B121" s="197"/>
      <c r="C121" s="197"/>
    </row>
    <row r="122" spans="1:3" x14ac:dyDescent="0.35">
      <c r="A122" s="197"/>
      <c r="B122" s="197"/>
      <c r="C122" s="197"/>
    </row>
    <row r="123" spans="1:3" x14ac:dyDescent="0.35">
      <c r="A123" s="197"/>
      <c r="B123" s="197"/>
      <c r="C123" s="197"/>
    </row>
    <row r="124" spans="1:3" x14ac:dyDescent="0.35">
      <c r="A124" s="197"/>
      <c r="B124" s="197"/>
      <c r="C124" s="197"/>
    </row>
    <row r="125" spans="1:3" x14ac:dyDescent="0.35">
      <c r="A125" s="197"/>
      <c r="B125" s="197"/>
      <c r="C125" s="197"/>
    </row>
    <row r="126" spans="1:3" x14ac:dyDescent="0.35">
      <c r="A126" s="197"/>
      <c r="B126" s="197"/>
      <c r="C126" s="197"/>
    </row>
    <row r="127" spans="1:3" x14ac:dyDescent="0.35">
      <c r="A127" s="197"/>
      <c r="B127" s="197"/>
      <c r="C127" s="197"/>
    </row>
    <row r="128" spans="1:3" x14ac:dyDescent="0.35">
      <c r="A128" s="197"/>
      <c r="B128" s="197"/>
      <c r="C128" s="197"/>
    </row>
    <row r="129" spans="1:3" x14ac:dyDescent="0.35">
      <c r="A129" s="197"/>
      <c r="B129" s="197"/>
      <c r="C129" s="197"/>
    </row>
    <row r="130" spans="1:3" x14ac:dyDescent="0.35">
      <c r="A130" s="197"/>
      <c r="B130" s="197"/>
      <c r="C130" s="197"/>
    </row>
    <row r="131" spans="1:3" x14ac:dyDescent="0.35">
      <c r="A131" s="197"/>
      <c r="B131" s="197"/>
      <c r="C131" s="197"/>
    </row>
    <row r="132" spans="1:3" x14ac:dyDescent="0.35">
      <c r="A132" s="197"/>
      <c r="B132" s="197"/>
      <c r="C132" s="197"/>
    </row>
    <row r="133" spans="1:3" x14ac:dyDescent="0.35">
      <c r="A133" s="197"/>
      <c r="B133" s="197"/>
      <c r="C133" s="197"/>
    </row>
    <row r="134" spans="1:3" x14ac:dyDescent="0.35">
      <c r="A134" s="197"/>
      <c r="B134" s="197"/>
      <c r="C134" s="197"/>
    </row>
  </sheetData>
  <mergeCells count="28">
    <mergeCell ref="A20:H20"/>
    <mergeCell ref="A8:B8"/>
    <mergeCell ref="A10:B10"/>
    <mergeCell ref="A17:H17"/>
    <mergeCell ref="A18:H18"/>
    <mergeCell ref="A19:H19"/>
    <mergeCell ref="A32:H32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9:H39"/>
    <mergeCell ref="A40:H40"/>
    <mergeCell ref="A41:H41"/>
    <mergeCell ref="A42:H42"/>
    <mergeCell ref="A33:H33"/>
    <mergeCell ref="A34:H34"/>
    <mergeCell ref="A35:H35"/>
    <mergeCell ref="A36:H36"/>
    <mergeCell ref="A37:H37"/>
    <mergeCell ref="A38:H38"/>
  </mergeCells>
  <pageMargins left="0.5" right="0.25" top="0.75" bottom="0.2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6D37-127C-4F9F-B0FD-BE61DF9F850A}">
  <dimension ref="A1:O51"/>
  <sheetViews>
    <sheetView showGridLines="0" tabSelected="1" workbookViewId="0">
      <selection activeCell="A30" sqref="A30:K33"/>
    </sheetView>
  </sheetViews>
  <sheetFormatPr defaultColWidth="8.90625" defaultRowHeight="15.5" x14ac:dyDescent="0.35"/>
  <cols>
    <col min="1" max="1" width="2.90625" style="327" customWidth="1"/>
    <col min="2" max="2" width="4" style="327" customWidth="1"/>
    <col min="3" max="3" width="28.453125" style="327" customWidth="1"/>
    <col min="4" max="4" width="2.90625" style="327" customWidth="1"/>
    <col min="5" max="5" width="5.08984375" style="327" customWidth="1"/>
    <col min="6" max="6" width="6.1796875" style="327" customWidth="1"/>
    <col min="7" max="8" width="1.81640625" style="327" customWidth="1"/>
    <col min="9" max="9" width="17.36328125" style="327" customWidth="1"/>
    <col min="10" max="10" width="9.54296875" style="327" customWidth="1"/>
    <col min="11" max="11" width="22.90625" style="327" customWidth="1"/>
    <col min="12" max="16384" width="8.90625" style="327"/>
  </cols>
  <sheetData>
    <row r="1" spans="1:15" x14ac:dyDescent="0.35">
      <c r="A1" s="199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5" ht="12.65" customHeight="1" x14ac:dyDescent="0.35">
      <c r="A2" s="199" t="s">
        <v>84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201"/>
      <c r="M2" s="197"/>
      <c r="N2" s="197"/>
      <c r="O2" s="197"/>
    </row>
    <row r="3" spans="1:15" ht="12.65" customHeight="1" x14ac:dyDescent="0.35">
      <c r="A3" s="199" t="s">
        <v>85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5" ht="12.65" customHeight="1" x14ac:dyDescent="0.35">
      <c r="A4" s="199" t="s">
        <v>86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</row>
    <row r="5" spans="1:15" ht="12.65" customHeight="1" x14ac:dyDescent="0.35">
      <c r="A5" s="199" t="s">
        <v>87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</row>
    <row r="6" spans="1:15" x14ac:dyDescent="0.35">
      <c r="A6" s="199"/>
      <c r="B6" s="197"/>
      <c r="C6" s="197"/>
      <c r="D6" s="197"/>
      <c r="E6" s="197"/>
      <c r="F6" s="197"/>
      <c r="G6" s="197"/>
      <c r="H6" s="197"/>
      <c r="I6" s="197"/>
      <c r="J6" s="330" t="s">
        <v>93</v>
      </c>
      <c r="K6" s="370"/>
      <c r="L6" s="197"/>
      <c r="M6" s="197"/>
      <c r="N6" s="197"/>
      <c r="O6" s="195"/>
    </row>
    <row r="7" spans="1:15" x14ac:dyDescent="0.35">
      <c r="A7" s="329"/>
      <c r="B7" s="329"/>
      <c r="C7" s="329"/>
      <c r="D7" s="329"/>
      <c r="E7" s="329"/>
      <c r="F7" s="329"/>
      <c r="G7" s="329"/>
      <c r="H7" s="329"/>
      <c r="I7" s="329"/>
      <c r="J7" s="333" t="s">
        <v>95</v>
      </c>
      <c r="K7" s="335"/>
      <c r="L7" s="329"/>
      <c r="M7" s="329"/>
      <c r="N7" s="329"/>
      <c r="O7" s="371"/>
    </row>
    <row r="8" spans="1:15" x14ac:dyDescent="0.35">
      <c r="A8" s="372"/>
      <c r="B8" s="373" t="s">
        <v>180</v>
      </c>
      <c r="C8" s="374"/>
      <c r="D8" s="375"/>
      <c r="E8" s="375"/>
      <c r="F8" s="375"/>
      <c r="G8" s="375"/>
      <c r="H8" s="375"/>
      <c r="I8" s="365"/>
      <c r="J8" s="376" t="s">
        <v>35</v>
      </c>
      <c r="K8" s="338"/>
      <c r="L8" s="365"/>
      <c r="M8" s="365"/>
      <c r="N8" s="365"/>
      <c r="O8" s="337"/>
    </row>
    <row r="9" spans="1:15" x14ac:dyDescent="0.35">
      <c r="A9" s="341"/>
      <c r="B9" s="341"/>
      <c r="C9" s="341"/>
      <c r="D9" s="341"/>
      <c r="E9" s="341"/>
      <c r="F9" s="341"/>
      <c r="G9" s="341"/>
      <c r="H9" s="341"/>
      <c r="I9" s="329"/>
      <c r="J9" s="342" t="s">
        <v>99</v>
      </c>
      <c r="K9" s="335"/>
      <c r="L9" s="329"/>
      <c r="M9" s="329"/>
      <c r="N9" s="329"/>
      <c r="O9" s="371"/>
    </row>
    <row r="10" spans="1:15" x14ac:dyDescent="0.35">
      <c r="A10" s="372"/>
      <c r="B10" s="373" t="s">
        <v>181</v>
      </c>
      <c r="C10" s="377"/>
      <c r="D10" s="378"/>
      <c r="E10" s="379"/>
      <c r="F10" s="372"/>
      <c r="G10" s="372"/>
      <c r="H10" s="372"/>
      <c r="I10" s="365"/>
      <c r="J10" s="376" t="s">
        <v>35</v>
      </c>
      <c r="K10" s="338"/>
      <c r="L10" s="365"/>
      <c r="M10" s="365"/>
      <c r="N10" s="365"/>
      <c r="O10" s="337"/>
    </row>
    <row r="11" spans="1:15" x14ac:dyDescent="0.35">
      <c r="A11" s="365"/>
      <c r="B11" s="366"/>
      <c r="C11" s="380"/>
      <c r="D11" s="381"/>
      <c r="E11" s="382"/>
      <c r="F11" s="365"/>
      <c r="G11" s="365"/>
      <c r="H11" s="365"/>
      <c r="I11" s="365"/>
      <c r="J11" s="383"/>
      <c r="K11" s="382"/>
      <c r="L11" s="365"/>
      <c r="M11" s="365"/>
      <c r="N11" s="365"/>
      <c r="O11" s="337"/>
    </row>
    <row r="12" spans="1:15" ht="12.65" customHeight="1" x14ac:dyDescent="0.35">
      <c r="A12" s="197"/>
      <c r="B12" s="384" t="s">
        <v>192</v>
      </c>
      <c r="C12" s="197"/>
      <c r="D12" s="197"/>
      <c r="E12" s="197"/>
      <c r="F12" s="197"/>
      <c r="G12" s="197"/>
      <c r="H12" s="201" t="s">
        <v>193</v>
      </c>
      <c r="I12" s="197"/>
      <c r="J12" s="197"/>
      <c r="K12" s="197"/>
      <c r="L12" s="197"/>
      <c r="M12" s="197"/>
      <c r="N12" s="197"/>
      <c r="O12" s="197"/>
    </row>
    <row r="13" spans="1:15" ht="12.65" customHeight="1" x14ac:dyDescent="0.35">
      <c r="A13" s="195"/>
      <c r="B13" s="195"/>
      <c r="C13" s="195"/>
      <c r="D13" s="197"/>
      <c r="E13" s="197"/>
      <c r="F13" s="197"/>
      <c r="G13" s="197"/>
      <c r="H13" s="197"/>
      <c r="I13" s="201" t="s">
        <v>194</v>
      </c>
      <c r="J13" s="197"/>
      <c r="K13" s="197"/>
      <c r="L13" s="197"/>
      <c r="M13" s="197"/>
      <c r="N13" s="197"/>
      <c r="O13" s="197"/>
    </row>
    <row r="14" spans="1:15" ht="12.65" customHeight="1" x14ac:dyDescent="0.35">
      <c r="A14" s="195"/>
      <c r="B14" s="195"/>
      <c r="C14" s="195" t="s">
        <v>195</v>
      </c>
      <c r="D14" s="197"/>
      <c r="E14" s="197"/>
      <c r="F14" s="197"/>
      <c r="G14" s="197"/>
      <c r="H14" s="197"/>
      <c r="I14" s="197" t="s">
        <v>196</v>
      </c>
      <c r="J14" s="201"/>
      <c r="K14" s="197"/>
      <c r="L14" s="197"/>
      <c r="M14" s="197"/>
      <c r="N14" s="197"/>
      <c r="O14" s="197"/>
    </row>
    <row r="15" spans="1:15" ht="12.65" customHeight="1" x14ac:dyDescent="0.35">
      <c r="A15" s="195"/>
      <c r="B15" s="195"/>
      <c r="C15" s="195" t="s">
        <v>197</v>
      </c>
      <c r="D15" s="197"/>
      <c r="E15" s="197"/>
      <c r="F15" s="197"/>
      <c r="G15" s="197"/>
      <c r="H15" s="197"/>
      <c r="I15" s="197" t="s">
        <v>198</v>
      </c>
      <c r="J15" s="197"/>
      <c r="K15" s="197"/>
      <c r="L15" s="197"/>
      <c r="M15" s="197"/>
      <c r="N15" s="197"/>
      <c r="O15" s="197"/>
    </row>
    <row r="16" spans="1:15" ht="12.65" customHeight="1" x14ac:dyDescent="0.35">
      <c r="A16" s="195"/>
      <c r="B16" s="195"/>
      <c r="C16" s="195" t="s">
        <v>199</v>
      </c>
      <c r="D16" s="197"/>
      <c r="E16" s="197"/>
      <c r="F16" s="197"/>
      <c r="G16" s="197"/>
      <c r="H16" s="197"/>
      <c r="I16" s="197" t="s">
        <v>200</v>
      </c>
      <c r="J16" s="197"/>
      <c r="K16" s="197"/>
      <c r="L16" s="197"/>
      <c r="M16" s="197"/>
    </row>
    <row r="17" spans="1:13" ht="12.65" customHeight="1" x14ac:dyDescent="0.35">
      <c r="A17" s="195"/>
      <c r="B17" s="195"/>
      <c r="C17" s="195" t="s">
        <v>201</v>
      </c>
      <c r="D17" s="197"/>
      <c r="E17" s="197"/>
      <c r="F17" s="197"/>
      <c r="G17" s="385"/>
      <c r="H17" s="197"/>
      <c r="I17" s="197"/>
      <c r="J17" s="197"/>
      <c r="K17" s="197"/>
      <c r="L17" s="197"/>
      <c r="M17" s="197"/>
    </row>
    <row r="18" spans="1:13" ht="12.65" customHeight="1" x14ac:dyDescent="0.35">
      <c r="A18" s="195"/>
      <c r="B18" s="195"/>
      <c r="C18" s="195" t="s">
        <v>202</v>
      </c>
      <c r="D18" s="385"/>
      <c r="E18" s="385"/>
      <c r="F18" s="385"/>
      <c r="G18" s="385"/>
      <c r="H18" s="197"/>
      <c r="I18" s="201" t="s">
        <v>203</v>
      </c>
      <c r="J18" s="197"/>
      <c r="K18" s="197"/>
      <c r="L18" s="197"/>
      <c r="M18" s="197"/>
    </row>
    <row r="19" spans="1:13" ht="12.65" customHeight="1" x14ac:dyDescent="0.35">
      <c r="A19" s="195"/>
      <c r="B19" s="195"/>
      <c r="C19" s="195"/>
      <c r="D19" s="385"/>
      <c r="E19" s="385"/>
      <c r="F19" s="385"/>
      <c r="G19" s="385"/>
      <c r="H19" s="197"/>
      <c r="I19" s="386" t="s">
        <v>204</v>
      </c>
      <c r="J19" s="201"/>
      <c r="K19" s="197"/>
      <c r="L19" s="197"/>
      <c r="M19" s="197"/>
    </row>
    <row r="20" spans="1:13" ht="12.65" customHeight="1" x14ac:dyDescent="0.35">
      <c r="A20" s="195"/>
      <c r="B20" s="195"/>
      <c r="C20" s="195"/>
      <c r="D20" s="385"/>
      <c r="E20" s="385"/>
      <c r="F20" s="385"/>
      <c r="G20" s="385"/>
      <c r="H20" s="197"/>
      <c r="I20" s="197" t="s">
        <v>205</v>
      </c>
      <c r="J20" s="386"/>
      <c r="K20" s="197"/>
      <c r="L20" s="197"/>
      <c r="M20" s="197"/>
    </row>
    <row r="21" spans="1:13" ht="12.65" customHeight="1" x14ac:dyDescent="0.35">
      <c r="A21" s="195"/>
      <c r="B21" s="195"/>
      <c r="C21" s="195"/>
      <c r="D21" s="385"/>
      <c r="E21" s="385"/>
      <c r="F21" s="385"/>
      <c r="G21" s="385"/>
      <c r="H21" s="197"/>
      <c r="I21" s="197"/>
      <c r="J21" s="197"/>
      <c r="K21" s="197"/>
      <c r="L21" s="197"/>
      <c r="M21" s="197"/>
    </row>
    <row r="22" spans="1:13" ht="12.65" customHeight="1" x14ac:dyDescent="0.35">
      <c r="A22" s="195"/>
      <c r="B22" s="195"/>
      <c r="C22" s="195"/>
      <c r="D22" s="385"/>
      <c r="E22" s="385"/>
      <c r="F22" s="385"/>
      <c r="G22" s="385"/>
      <c r="H22" s="201" t="s">
        <v>206</v>
      </c>
      <c r="I22" s="197"/>
      <c r="J22" s="197"/>
      <c r="K22" s="385"/>
      <c r="L22" s="385"/>
      <c r="M22" s="197"/>
    </row>
    <row r="23" spans="1:13" ht="12.65" customHeight="1" x14ac:dyDescent="0.35">
      <c r="A23" s="195"/>
      <c r="B23" s="385"/>
      <c r="C23" s="385"/>
      <c r="D23" s="385"/>
      <c r="E23" s="385"/>
      <c r="F23" s="385"/>
      <c r="G23" s="385"/>
      <c r="H23" s="197" t="s">
        <v>207</v>
      </c>
      <c r="I23" s="197"/>
      <c r="J23" s="197"/>
      <c r="K23" s="385"/>
      <c r="L23" s="385"/>
      <c r="M23" s="197"/>
    </row>
    <row r="24" spans="1:13" ht="12.65" customHeight="1" x14ac:dyDescent="0.35">
      <c r="A24" s="197" t="s">
        <v>208</v>
      </c>
      <c r="B24" s="385"/>
      <c r="C24" s="385"/>
      <c r="D24" s="385"/>
      <c r="E24" s="385"/>
      <c r="F24" s="385"/>
      <c r="G24" s="385"/>
      <c r="H24" s="197" t="s">
        <v>209</v>
      </c>
      <c r="I24" s="197"/>
      <c r="J24" s="197"/>
      <c r="K24" s="385"/>
      <c r="L24" s="385"/>
      <c r="M24" s="197"/>
    </row>
    <row r="25" spans="1:13" ht="10" customHeight="1" x14ac:dyDescent="0.35">
      <c r="A25" s="197"/>
      <c r="B25" s="385"/>
      <c r="C25" s="385"/>
      <c r="D25" s="385"/>
      <c r="E25" s="385"/>
      <c r="F25" s="385"/>
      <c r="G25" s="385"/>
      <c r="J25" s="197"/>
      <c r="K25" s="197"/>
      <c r="L25" s="385"/>
      <c r="M25" s="197"/>
    </row>
    <row r="26" spans="1:13" x14ac:dyDescent="0.35">
      <c r="A26" s="347" t="s">
        <v>210</v>
      </c>
      <c r="B26" s="387"/>
      <c r="C26" s="387"/>
      <c r="D26" s="387"/>
      <c r="E26" s="387"/>
      <c r="F26" s="387"/>
      <c r="G26" s="387"/>
      <c r="H26" s="197"/>
      <c r="I26" s="365"/>
      <c r="J26" s="365"/>
      <c r="K26" s="337"/>
      <c r="L26" s="385"/>
      <c r="M26" s="337"/>
    </row>
    <row r="27" spans="1:13" ht="10" customHeight="1" x14ac:dyDescent="0.35">
      <c r="A27" s="337"/>
      <c r="B27" s="387"/>
      <c r="C27" s="387"/>
      <c r="D27" s="387"/>
      <c r="E27" s="387"/>
      <c r="F27" s="387"/>
      <c r="G27" s="387"/>
      <c r="H27" s="337"/>
      <c r="I27" s="337"/>
      <c r="J27" s="337"/>
      <c r="K27" s="385"/>
      <c r="L27" s="385"/>
      <c r="M27" s="337"/>
    </row>
    <row r="28" spans="1:13" x14ac:dyDescent="0.35">
      <c r="A28" s="388"/>
      <c r="B28" s="389"/>
      <c r="C28" s="390"/>
      <c r="D28" s="391" t="s">
        <v>211</v>
      </c>
      <c r="E28" s="392"/>
      <c r="F28" s="392"/>
      <c r="G28" s="392"/>
      <c r="H28" s="392"/>
      <c r="I28" s="393"/>
      <c r="J28" s="394"/>
      <c r="K28" s="394" t="s">
        <v>212</v>
      </c>
      <c r="L28" s="365"/>
      <c r="M28" s="365"/>
    </row>
    <row r="29" spans="1:13" x14ac:dyDescent="0.35">
      <c r="A29" s="395" t="s">
        <v>213</v>
      </c>
      <c r="B29" s="396"/>
      <c r="C29" s="397"/>
      <c r="D29" s="398" t="s">
        <v>214</v>
      </c>
      <c r="E29" s="399"/>
      <c r="F29" s="399"/>
      <c r="G29" s="399"/>
      <c r="H29" s="399"/>
      <c r="I29" s="400" t="s">
        <v>215</v>
      </c>
      <c r="J29" s="401"/>
      <c r="K29" s="402" t="s">
        <v>216</v>
      </c>
      <c r="L29" s="365"/>
      <c r="M29" s="365"/>
    </row>
    <row r="30" spans="1:13" x14ac:dyDescent="0.35">
      <c r="A30" s="810"/>
      <c r="B30" s="806"/>
      <c r="C30" s="807"/>
      <c r="D30" s="811"/>
      <c r="E30" s="812"/>
      <c r="F30" s="812"/>
      <c r="G30" s="812"/>
      <c r="H30" s="813"/>
      <c r="I30" s="811"/>
      <c r="J30" s="813"/>
      <c r="K30" s="403"/>
      <c r="L30" s="365"/>
      <c r="M30" s="337"/>
    </row>
    <row r="31" spans="1:13" x14ac:dyDescent="0.35">
      <c r="A31" s="810"/>
      <c r="B31" s="806"/>
      <c r="C31" s="807"/>
      <c r="D31" s="811"/>
      <c r="E31" s="812"/>
      <c r="F31" s="812"/>
      <c r="G31" s="812"/>
      <c r="H31" s="813"/>
      <c r="I31" s="811"/>
      <c r="J31" s="813"/>
      <c r="K31" s="403"/>
      <c r="L31" s="365"/>
      <c r="M31" s="337"/>
    </row>
    <row r="32" spans="1:13" x14ac:dyDescent="0.35">
      <c r="A32" s="810"/>
      <c r="B32" s="806"/>
      <c r="C32" s="807"/>
      <c r="D32" s="811"/>
      <c r="E32" s="812"/>
      <c r="F32" s="812"/>
      <c r="G32" s="812"/>
      <c r="H32" s="813"/>
      <c r="I32" s="811"/>
      <c r="J32" s="813"/>
      <c r="K32" s="403"/>
      <c r="L32" s="365"/>
    </row>
    <row r="33" spans="1:12" x14ac:dyDescent="0.35">
      <c r="A33" s="810"/>
      <c r="B33" s="806"/>
      <c r="C33" s="807"/>
      <c r="D33" s="811"/>
      <c r="E33" s="812"/>
      <c r="F33" s="812"/>
      <c r="G33" s="812"/>
      <c r="H33" s="813"/>
      <c r="I33" s="811"/>
      <c r="J33" s="813"/>
      <c r="K33" s="403"/>
      <c r="L33" s="365"/>
    </row>
    <row r="34" spans="1:12" x14ac:dyDescent="0.35">
      <c r="A34" s="810" t="s">
        <v>35</v>
      </c>
      <c r="B34" s="806"/>
      <c r="C34" s="807"/>
      <c r="D34" s="811"/>
      <c r="E34" s="812"/>
      <c r="F34" s="812"/>
      <c r="G34" s="812"/>
      <c r="H34" s="813"/>
      <c r="I34" s="811"/>
      <c r="J34" s="813"/>
      <c r="K34" s="403"/>
      <c r="L34" s="365"/>
    </row>
    <row r="35" spans="1:12" x14ac:dyDescent="0.35">
      <c r="A35" s="810" t="s">
        <v>35</v>
      </c>
      <c r="B35" s="806"/>
      <c r="C35" s="807"/>
      <c r="D35" s="811"/>
      <c r="E35" s="812"/>
      <c r="F35" s="812"/>
      <c r="G35" s="812"/>
      <c r="H35" s="813"/>
      <c r="I35" s="811"/>
      <c r="J35" s="813"/>
      <c r="K35" s="403"/>
      <c r="L35" s="365"/>
    </row>
    <row r="36" spans="1:12" x14ac:dyDescent="0.35">
      <c r="A36" s="810" t="s">
        <v>35</v>
      </c>
      <c r="B36" s="806"/>
      <c r="C36" s="807"/>
      <c r="D36" s="811"/>
      <c r="E36" s="812"/>
      <c r="F36" s="812"/>
      <c r="G36" s="812"/>
      <c r="H36" s="813"/>
      <c r="I36" s="811"/>
      <c r="J36" s="813"/>
      <c r="K36" s="403"/>
      <c r="L36" s="365"/>
    </row>
    <row r="37" spans="1:12" x14ac:dyDescent="0.35">
      <c r="A37" s="810" t="s">
        <v>35</v>
      </c>
      <c r="B37" s="806"/>
      <c r="C37" s="807"/>
      <c r="D37" s="811"/>
      <c r="E37" s="812"/>
      <c r="F37" s="812"/>
      <c r="G37" s="812"/>
      <c r="H37" s="813"/>
      <c r="I37" s="811"/>
      <c r="J37" s="813"/>
      <c r="K37" s="403"/>
      <c r="L37" s="365"/>
    </row>
    <row r="38" spans="1:12" x14ac:dyDescent="0.35">
      <c r="A38" s="810" t="s">
        <v>35</v>
      </c>
      <c r="B38" s="806"/>
      <c r="C38" s="807"/>
      <c r="D38" s="811"/>
      <c r="E38" s="812"/>
      <c r="F38" s="812"/>
      <c r="G38" s="812"/>
      <c r="H38" s="813"/>
      <c r="I38" s="811"/>
      <c r="J38" s="813"/>
      <c r="K38" s="403"/>
      <c r="L38" s="365"/>
    </row>
    <row r="39" spans="1:12" x14ac:dyDescent="0.35">
      <c r="A39" s="810" t="s">
        <v>35</v>
      </c>
      <c r="B39" s="806"/>
      <c r="C39" s="807"/>
      <c r="D39" s="811"/>
      <c r="E39" s="812"/>
      <c r="F39" s="812"/>
      <c r="G39" s="812"/>
      <c r="H39" s="813"/>
      <c r="I39" s="811"/>
      <c r="J39" s="813"/>
      <c r="K39" s="403"/>
      <c r="L39" s="365"/>
    </row>
    <row r="40" spans="1:12" x14ac:dyDescent="0.35">
      <c r="A40" s="810" t="s">
        <v>35</v>
      </c>
      <c r="B40" s="806"/>
      <c r="C40" s="807"/>
      <c r="D40" s="811"/>
      <c r="E40" s="812"/>
      <c r="F40" s="812"/>
      <c r="G40" s="812"/>
      <c r="H40" s="813"/>
      <c r="I40" s="811"/>
      <c r="J40" s="813"/>
      <c r="K40" s="403"/>
      <c r="L40" s="365"/>
    </row>
    <row r="41" spans="1:12" x14ac:dyDescent="0.35">
      <c r="A41" s="810" t="s">
        <v>35</v>
      </c>
      <c r="B41" s="806"/>
      <c r="C41" s="807"/>
      <c r="D41" s="811"/>
      <c r="E41" s="812"/>
      <c r="F41" s="812"/>
      <c r="G41" s="812"/>
      <c r="H41" s="813"/>
      <c r="I41" s="811"/>
      <c r="J41" s="813"/>
      <c r="K41" s="403"/>
      <c r="L41" s="365"/>
    </row>
    <row r="42" spans="1:12" x14ac:dyDescent="0.35">
      <c r="A42" s="810" t="s">
        <v>35</v>
      </c>
      <c r="B42" s="806"/>
      <c r="C42" s="807"/>
      <c r="D42" s="811"/>
      <c r="E42" s="812"/>
      <c r="F42" s="812"/>
      <c r="G42" s="812"/>
      <c r="H42" s="813"/>
      <c r="I42" s="811"/>
      <c r="J42" s="813"/>
      <c r="K42" s="403"/>
      <c r="L42" s="365"/>
    </row>
    <row r="43" spans="1:12" x14ac:dyDescent="0.35">
      <c r="A43" s="810" t="s">
        <v>35</v>
      </c>
      <c r="B43" s="806"/>
      <c r="C43" s="807"/>
      <c r="D43" s="811"/>
      <c r="E43" s="812"/>
      <c r="F43" s="812"/>
      <c r="G43" s="812"/>
      <c r="H43" s="813"/>
      <c r="I43" s="811"/>
      <c r="J43" s="813"/>
      <c r="K43" s="403"/>
      <c r="L43" s="365"/>
    </row>
    <row r="44" spans="1:12" x14ac:dyDescent="0.35">
      <c r="A44" s="810" t="s">
        <v>35</v>
      </c>
      <c r="B44" s="806"/>
      <c r="C44" s="807"/>
      <c r="D44" s="811"/>
      <c r="E44" s="812"/>
      <c r="F44" s="812"/>
      <c r="G44" s="812"/>
      <c r="H44" s="813"/>
      <c r="I44" s="811"/>
      <c r="J44" s="813"/>
      <c r="K44" s="403"/>
      <c r="L44" s="365"/>
    </row>
    <row r="45" spans="1:12" x14ac:dyDescent="0.35">
      <c r="A45" s="810" t="s">
        <v>35</v>
      </c>
      <c r="B45" s="806"/>
      <c r="C45" s="807"/>
      <c r="D45" s="811"/>
      <c r="E45" s="812"/>
      <c r="F45" s="812"/>
      <c r="G45" s="812"/>
      <c r="H45" s="813"/>
      <c r="I45" s="811"/>
      <c r="J45" s="813"/>
      <c r="K45" s="403"/>
      <c r="L45" s="365"/>
    </row>
    <row r="46" spans="1:12" x14ac:dyDescent="0.35">
      <c r="A46" s="810" t="s">
        <v>35</v>
      </c>
      <c r="B46" s="806"/>
      <c r="C46" s="807"/>
      <c r="D46" s="811"/>
      <c r="E46" s="812"/>
      <c r="F46" s="812"/>
      <c r="G46" s="812"/>
      <c r="H46" s="813"/>
      <c r="I46" s="811"/>
      <c r="J46" s="813"/>
      <c r="K46" s="403"/>
      <c r="L46" s="365"/>
    </row>
    <row r="47" spans="1:12" x14ac:dyDescent="0.35">
      <c r="A47" s="810" t="s">
        <v>35</v>
      </c>
      <c r="B47" s="806"/>
      <c r="C47" s="807"/>
      <c r="D47" s="811"/>
      <c r="E47" s="812"/>
      <c r="F47" s="812"/>
      <c r="G47" s="812"/>
      <c r="H47" s="813"/>
      <c r="I47" s="811"/>
      <c r="J47" s="813"/>
      <c r="K47" s="403"/>
      <c r="L47" s="365"/>
    </row>
    <row r="48" spans="1:12" x14ac:dyDescent="0.35">
      <c r="A48" s="347"/>
      <c r="B48" s="347"/>
      <c r="C48" s="347"/>
      <c r="D48" s="347"/>
      <c r="E48" s="347"/>
      <c r="F48" s="347"/>
      <c r="G48" s="347"/>
      <c r="H48" s="347"/>
      <c r="I48" s="366" t="s">
        <v>217</v>
      </c>
      <c r="J48" s="366"/>
      <c r="K48" s="404">
        <f>SUM(K30:K47)</f>
        <v>0</v>
      </c>
      <c r="L48" s="337"/>
    </row>
    <row r="49" spans="1:12" x14ac:dyDescent="0.35">
      <c r="A49" s="405" t="s">
        <v>190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65"/>
    </row>
    <row r="50" spans="1:12" ht="10" customHeight="1" x14ac:dyDescent="0.35">
      <c r="A50" s="337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65"/>
    </row>
    <row r="51" spans="1:12" x14ac:dyDescent="0.35">
      <c r="A51" s="197" t="s">
        <v>218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65"/>
    </row>
  </sheetData>
  <mergeCells count="54">
    <mergeCell ref="A30:C30"/>
    <mergeCell ref="D30:H30"/>
    <mergeCell ref="I30:J30"/>
    <mergeCell ref="A31:C31"/>
    <mergeCell ref="D31:H31"/>
    <mergeCell ref="I31:J31"/>
    <mergeCell ref="A32:C32"/>
    <mergeCell ref="D32:H32"/>
    <mergeCell ref="I32:J32"/>
    <mergeCell ref="A33:C33"/>
    <mergeCell ref="D33:H33"/>
    <mergeCell ref="I33:J33"/>
    <mergeCell ref="A34:C34"/>
    <mergeCell ref="D34:H34"/>
    <mergeCell ref="I34:J34"/>
    <mergeCell ref="A35:C35"/>
    <mergeCell ref="D35:H35"/>
    <mergeCell ref="I35:J35"/>
    <mergeCell ref="A36:C36"/>
    <mergeCell ref="D36:H36"/>
    <mergeCell ref="I36:J36"/>
    <mergeCell ref="A37:C37"/>
    <mergeCell ref="D37:H37"/>
    <mergeCell ref="I37:J37"/>
    <mergeCell ref="A38:C38"/>
    <mergeCell ref="D38:H38"/>
    <mergeCell ref="I38:J38"/>
    <mergeCell ref="A39:C39"/>
    <mergeCell ref="D39:H39"/>
    <mergeCell ref="I39:J39"/>
    <mergeCell ref="A40:C40"/>
    <mergeCell ref="D40:H40"/>
    <mergeCell ref="I40:J40"/>
    <mergeCell ref="A41:C41"/>
    <mergeCell ref="D41:H41"/>
    <mergeCell ref="I41:J41"/>
    <mergeCell ref="A42:C42"/>
    <mergeCell ref="D42:H42"/>
    <mergeCell ref="I42:J42"/>
    <mergeCell ref="A43:C43"/>
    <mergeCell ref="D43:H43"/>
    <mergeCell ref="I43:J43"/>
    <mergeCell ref="A44:C44"/>
    <mergeCell ref="D44:H44"/>
    <mergeCell ref="I44:J44"/>
    <mergeCell ref="A45:C45"/>
    <mergeCell ref="D45:H45"/>
    <mergeCell ref="I45:J45"/>
    <mergeCell ref="A46:C46"/>
    <mergeCell ref="D46:H46"/>
    <mergeCell ref="I46:J46"/>
    <mergeCell ref="A47:C47"/>
    <mergeCell ref="D47:H47"/>
    <mergeCell ref="I47:J47"/>
  </mergeCells>
  <pageMargins left="0.25" right="0.25" top="0.5" bottom="0.2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6350</xdr:colOff>
                    <xdr:row>12</xdr:row>
                    <xdr:rowOff>101600</xdr:rowOff>
                  </from>
                  <to>
                    <xdr:col>2</xdr:col>
                    <xdr:colOff>31750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6350</xdr:colOff>
                    <xdr:row>15</xdr:row>
                    <xdr:rowOff>88900</xdr:rowOff>
                  </from>
                  <to>
                    <xdr:col>2</xdr:col>
                    <xdr:colOff>31750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6350</xdr:colOff>
                    <xdr:row>13</xdr:row>
                    <xdr:rowOff>101600</xdr:rowOff>
                  </from>
                  <to>
                    <xdr:col>2</xdr:col>
                    <xdr:colOff>31750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6350</xdr:colOff>
                    <xdr:row>16</xdr:row>
                    <xdr:rowOff>88900</xdr:rowOff>
                  </from>
                  <to>
                    <xdr:col>2</xdr:col>
                    <xdr:colOff>31750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6350</xdr:colOff>
                    <xdr:row>14</xdr:row>
                    <xdr:rowOff>88900</xdr:rowOff>
                  </from>
                  <to>
                    <xdr:col>2</xdr:col>
                    <xdr:colOff>31750</xdr:colOff>
                    <xdr:row>16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Meter Reading Sheet</vt:lpstr>
      <vt:lpstr>Sample Ledger</vt:lpstr>
      <vt:lpstr>KWhGener-FuelInfo</vt:lpstr>
      <vt:lpstr>KWhSold-PCEkWh</vt:lpstr>
      <vt:lpstr>Directions for Fuel Report</vt:lpstr>
      <vt:lpstr>Fuel Report Form</vt:lpstr>
      <vt:lpstr>544 Claim for Refund</vt:lpstr>
      <vt:lpstr>544.1 Schedule of Invoices</vt:lpstr>
      <vt:lpstr>544.2 Equipment List</vt:lpstr>
      <vt:lpstr>Page 5 of Annual Report</vt:lpstr>
      <vt:lpstr>Sheet6</vt:lpstr>
      <vt:lpstr>'544.1 Schedule of Invoices'!Print_Area</vt:lpstr>
      <vt:lpstr>'544.2 Equipment List'!Print_Area</vt:lpstr>
      <vt:lpstr>'KWhGener-FuelInfo'!Print_Area</vt:lpstr>
      <vt:lpstr>'KWhSold-PCEkWh'!Print_Area</vt:lpstr>
      <vt:lpstr>'Page 5 of Annual Report'!Print_Area</vt:lpstr>
      <vt:lpstr>'Sample Ledger'!Print_Area</vt:lpstr>
      <vt:lpstr>'Page 5 of Annual Report'!TestPeriod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Constance Fredenberg</cp:lastModifiedBy>
  <dcterms:created xsi:type="dcterms:W3CDTF">2018-09-12T16:51:28Z</dcterms:created>
  <dcterms:modified xsi:type="dcterms:W3CDTF">2024-05-16T18:39:05Z</dcterms:modified>
</cp:coreProperties>
</file>