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cuments\Documents\AEA\PCE III\"/>
    </mc:Choice>
  </mc:AlternateContent>
  <xr:revisionPtr revIDLastSave="0" documentId="13_ncr:1_{1841E27E-1FF4-46E6-9FC3-CBD2DEE47665}" xr6:coauthVersionLast="47" xr6:coauthVersionMax="47" xr10:uidLastSave="{00000000-0000-0000-0000-000000000000}"/>
  <bookViews>
    <workbookView xWindow="-110" yWindow="-110" windowWidth="25820" windowHeight="15500" activeTab="1" xr2:uid="{B4876993-4C0A-41F5-A6A8-650D739976F4}"/>
  </bookViews>
  <sheets>
    <sheet name="Rate Calculation" sheetId="1" r:id="rId1"/>
    <sheet name="PCE Estimatio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2DBK_1">#REF!</definedName>
    <definedName name="_OH1">#REF!</definedName>
    <definedName name="_OH2">'[2]App 1 &amp; 2'!#REF!</definedName>
    <definedName name="_OH3">#REF!</definedName>
    <definedName name="_Order1" hidden="1">0</definedName>
    <definedName name="_Order2" hidden="1">0</definedName>
    <definedName name="_R">[3]Appendices!#REF!</definedName>
    <definedName name="BaseRate">[4]Page1!$J$12</definedName>
    <definedName name="ceiling">52.5-floor</definedName>
    <definedName name="Certification">#REF!</definedName>
    <definedName name="city">#REF!</definedName>
    <definedName name="Community">#REF!</definedName>
    <definedName name="COMP">#REF!</definedName>
    <definedName name="CPCN">#REF!</definedName>
    <definedName name="d">[5]Depreciation!$A$1:$H$31</definedName>
    <definedName name="Days">'[6]May PCE'!#REF!</definedName>
    <definedName name="DEP">'[2]App 1 &amp; 2'!#REF!</definedName>
    <definedName name="DEPR">#REF!</definedName>
    <definedName name="DIF">#REF!</definedName>
    <definedName name="Eff">#REF!</definedName>
    <definedName name="floor">0.097</definedName>
    <definedName name="FundingLevel">#REF!</definedName>
    <definedName name="Max_kWhs">[4]Page1!$D$17</definedName>
    <definedName name="name">#REF!</definedName>
    <definedName name="nnnn">[7]Appendices!$I$1:$T$28</definedName>
    <definedName name="OH2_1">#REF!</definedName>
    <definedName name="OH2_2">#REF!</definedName>
    <definedName name="pers">#REF!</definedName>
    <definedName name="_xlnm.Print_Area" localSheetId="1">'PCE Estimation'!$A$1:$I$54</definedName>
    <definedName name="_xlnm.Print_Area" localSheetId="0">'Rate Calculation'!$A$1:$J$59</definedName>
    <definedName name="respondent">#REF!</definedName>
    <definedName name="statezip">#REF!</definedName>
    <definedName name="telephone">#REF!</definedName>
    <definedName name="TestPeriod">#REF!</definedName>
    <definedName name="TOP">#N/A</definedName>
    <definedName name="UtilityName">#REF!</definedName>
    <definedName name="VendorNo">#REF!</definedName>
    <definedName name="y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D54" i="1"/>
  <c r="E50" i="2"/>
  <c r="E49" i="2"/>
  <c r="E48" i="2"/>
  <c r="E47" i="2"/>
  <c r="C32" i="2"/>
  <c r="C31" i="2"/>
  <c r="D20" i="2"/>
  <c r="D18" i="2"/>
  <c r="D17" i="2"/>
  <c r="D19" i="2" s="1"/>
  <c r="C18" i="2" s="1"/>
  <c r="G12" i="2"/>
  <c r="B50" i="1"/>
  <c r="C12" i="2" s="1"/>
  <c r="I48" i="1"/>
  <c r="G48" i="1"/>
  <c r="G47" i="1"/>
  <c r="I47" i="1" s="1"/>
  <c r="D47" i="1"/>
  <c r="G46" i="1"/>
  <c r="I46" i="1" s="1"/>
  <c r="D46" i="1"/>
  <c r="I45" i="1"/>
  <c r="G45" i="1"/>
  <c r="E45" i="1"/>
  <c r="D45" i="1"/>
  <c r="G44" i="1"/>
  <c r="G50" i="1" s="1"/>
  <c r="D44" i="1"/>
  <c r="G43" i="1"/>
  <c r="I43" i="1" s="1"/>
  <c r="E43" i="1"/>
  <c r="D43" i="1"/>
  <c r="G42" i="1"/>
  <c r="I42" i="1" s="1"/>
  <c r="E42" i="1"/>
  <c r="D42" i="1"/>
  <c r="D50" i="1" s="1"/>
  <c r="D52" i="1" s="1"/>
  <c r="F30" i="1"/>
  <c r="F24" i="1"/>
  <c r="C24" i="1"/>
  <c r="C10" i="1"/>
  <c r="F7" i="1"/>
  <c r="F33" i="1" s="1"/>
  <c r="C20" i="2" l="1"/>
  <c r="C14" i="2"/>
  <c r="C16" i="2" s="1"/>
  <c r="C22" i="2" s="1"/>
  <c r="C24" i="2" s="1"/>
  <c r="C27" i="2" s="1"/>
  <c r="I44" i="1"/>
  <c r="I50" i="1" s="1"/>
  <c r="I52" i="1" s="1"/>
  <c r="C38" i="2" l="1"/>
  <c r="C44" i="2" s="1"/>
  <c r="D44" i="2" s="1"/>
  <c r="C37" i="2"/>
  <c r="C43" i="2" s="1"/>
  <c r="D43" i="2" s="1"/>
</calcChain>
</file>

<file path=xl/sharedStrings.xml><?xml version="1.0" encoding="utf-8"?>
<sst xmlns="http://schemas.openxmlformats.org/spreadsheetml/2006/main" count="185" uniqueCount="171">
  <si>
    <t>UTILITY NAME</t>
  </si>
  <si>
    <t>DATE:</t>
  </si>
  <si>
    <r>
      <t xml:space="preserve">DO THIS PAGE BEFORE PCE ESTIMATION!  </t>
    </r>
    <r>
      <rPr>
        <b/>
        <sz val="11"/>
        <rFont val="Arial"/>
        <family val="2"/>
      </rPr>
      <t>Enter information in cells with red letters A-Z and red numbers 1-14. Enter 0 if you have nothing to enter so formulas will work.</t>
    </r>
  </si>
  <si>
    <t>DO NOT OVERWRITE</t>
  </si>
  <si>
    <t>Formulas in Shaded Cells</t>
  </si>
  <si>
    <t>NON-FUEL COSTS</t>
  </si>
  <si>
    <t>Personnel Gross</t>
  </si>
  <si>
    <t>(A - S) Enter numbers from utility's Profit and Loss</t>
  </si>
  <si>
    <t>Gross Wages</t>
  </si>
  <si>
    <t>A</t>
  </si>
  <si>
    <t>(includes stipends)</t>
  </si>
  <si>
    <t>Taxes</t>
  </si>
  <si>
    <t>B</t>
  </si>
  <si>
    <t xml:space="preserve">(T) Depreciation &amp; Amortization is the total for the year's </t>
  </si>
  <si>
    <t>Workers Comp</t>
  </si>
  <si>
    <t>C</t>
  </si>
  <si>
    <t>Depreciation as reported on page 6 of the Annual Report.</t>
  </si>
  <si>
    <t>Outside Professional Services</t>
  </si>
  <si>
    <t>D</t>
  </si>
  <si>
    <t>(U) Interest paid (Fuel Loan, Power Project Loan, etc.)</t>
  </si>
  <si>
    <t>Insurance</t>
  </si>
  <si>
    <t>E</t>
  </si>
  <si>
    <t>Generator Oil</t>
  </si>
  <si>
    <t>N</t>
  </si>
  <si>
    <t>Office Supplies</t>
  </si>
  <si>
    <t>F</t>
  </si>
  <si>
    <t>Generator Filters</t>
  </si>
  <si>
    <t>O</t>
  </si>
  <si>
    <t>(W) Total gallons used from page 5 of the Annual Report</t>
  </si>
  <si>
    <t>Postage</t>
  </si>
  <si>
    <t>G</t>
  </si>
  <si>
    <t>Generator Repairs/Maint (+ Frt)</t>
  </si>
  <si>
    <t>P</t>
  </si>
  <si>
    <t xml:space="preserve">Office Rent </t>
  </si>
  <si>
    <t>H</t>
  </si>
  <si>
    <t>Tools</t>
  </si>
  <si>
    <t>Q</t>
  </si>
  <si>
    <t>Travel</t>
  </si>
  <si>
    <t>I</t>
  </si>
  <si>
    <t>Equipment Rental</t>
  </si>
  <si>
    <t>R</t>
  </si>
  <si>
    <t xml:space="preserve">(X) is the latest weighted average fuel price used by the RCA </t>
  </si>
  <si>
    <t>Training</t>
  </si>
  <si>
    <t>J</t>
  </si>
  <si>
    <t xml:space="preserve">Other (wire, coolant, cleaning </t>
  </si>
  <si>
    <t>S</t>
  </si>
  <si>
    <t>to calculate your PCE rate (see latest fuel report review)</t>
  </si>
  <si>
    <t xml:space="preserve">Bad Debt Expense </t>
  </si>
  <si>
    <t>K</t>
  </si>
  <si>
    <t>supplies, etc.)</t>
  </si>
  <si>
    <t>RCA Fees</t>
  </si>
  <si>
    <t>L</t>
  </si>
  <si>
    <t>(Y) is the last price per gallon paid to your fuel vendor</t>
  </si>
  <si>
    <t>Other</t>
  </si>
  <si>
    <t>M</t>
  </si>
  <si>
    <t>General &amp; Adminstrative</t>
  </si>
  <si>
    <t>Operating Expenses</t>
  </si>
  <si>
    <t>(Z) is cost of purchased power</t>
  </si>
  <si>
    <t>Depreciation &amp; Amortization (Repl Reserve)</t>
  </si>
  <si>
    <t>T</t>
  </si>
  <si>
    <t>(V) Disallowed Expenses</t>
  </si>
  <si>
    <t>Interest Expense</t>
  </si>
  <si>
    <t>U</t>
  </si>
  <si>
    <t>Disallowed Expenses</t>
  </si>
  <si>
    <t>V</t>
  </si>
  <si>
    <t>Should be in rates, but won't count for PCE calculation</t>
  </si>
  <si>
    <t>(loan payments, food, door prizes, donations, lobbying)</t>
  </si>
  <si>
    <t>FUEL COSTS</t>
  </si>
  <si>
    <t>Latest Weighted Ave. Cost/Gallon</t>
  </si>
  <si>
    <t>2017 Gallons Used</t>
  </si>
  <si>
    <t>W</t>
  </si>
  <si>
    <t>X</t>
  </si>
  <si>
    <t>Last fuel price =</t>
  </si>
  <si>
    <t>Y</t>
  </si>
  <si>
    <t>Purchased Power</t>
  </si>
  <si>
    <t>Z</t>
  </si>
  <si>
    <t>TOTAL EXPENSES</t>
  </si>
  <si>
    <t xml:space="preserve">(1-7) Come from Y-T-D </t>
  </si>
  <si>
    <t>Use most recent approved PCE rate or estimate.</t>
  </si>
  <si>
    <t>(8-14) = current customer rates</t>
  </si>
  <si>
    <t>ESTIMATED 12-MONTH REVENUE</t>
  </si>
  <si>
    <t>PCE as of        0/0/00</t>
  </si>
  <si>
    <t xml:space="preserve">Enter "Suggested Rates" at will to see how rates affect </t>
  </si>
  <si>
    <t>Revenue</t>
  </si>
  <si>
    <t>SUGGESTED RATES CAN BE CHANGED TO NOTE EFFECT ON CUSTOMERS &amp; REVENUE</t>
  </si>
  <si>
    <t>REVENUE IF RATES DON'T CHANGE</t>
  </si>
  <si>
    <t>Suggested</t>
  </si>
  <si>
    <t>Estimated</t>
  </si>
  <si>
    <t>Customer</t>
  </si>
  <si>
    <t>Current</t>
  </si>
  <si>
    <t>kWh</t>
  </si>
  <si>
    <t>Rates</t>
  </si>
  <si>
    <t>Pays</t>
  </si>
  <si>
    <t>Rate</t>
  </si>
  <si>
    <t>Residential &lt; 501</t>
  </si>
  <si>
    <t>Residential 501 +</t>
  </si>
  <si>
    <t>Commercial</t>
  </si>
  <si>
    <t>Community Facilities</t>
  </si>
  <si>
    <t>Federal/State  -  Other</t>
  </si>
  <si>
    <t>*</t>
  </si>
  <si>
    <t>Federal/State  -  School</t>
  </si>
  <si>
    <t>Unbilled</t>
  </si>
  <si>
    <t>Heat Sales/Outside Income</t>
  </si>
  <si>
    <t>Total KWh Used</t>
  </si>
  <si>
    <t>Customer Income</t>
  </si>
  <si>
    <t>EST REVENUE DIFFERENCE</t>
  </si>
  <si>
    <t>REVENUE DIFFERENCE</t>
  </si>
  <si>
    <t>Sample Res Bill</t>
  </si>
  <si>
    <t>`</t>
  </si>
  <si>
    <t>POWER COST EQUALIZATION CALCULATION</t>
  </si>
  <si>
    <t>Submitted</t>
  </si>
  <si>
    <t>Get this number from</t>
  </si>
  <si>
    <t>page 5 of Annual Report</t>
  </si>
  <si>
    <t>A.</t>
  </si>
  <si>
    <t>Total kWh Generated</t>
  </si>
  <si>
    <t>Be sure to include purchased kWhs in Total</t>
  </si>
  <si>
    <t>B.</t>
  </si>
  <si>
    <t>Total kWh Sold</t>
  </si>
  <si>
    <t>Outside Income/Disallowed Expenses</t>
  </si>
  <si>
    <t>C.</t>
  </si>
  <si>
    <t>Total Non-Fuel Costs</t>
  </si>
  <si>
    <t>are subtracted from non-fuel expenses</t>
  </si>
  <si>
    <t>D.</t>
  </si>
  <si>
    <t>Total Non-Fuel Costs/kWh  (C / B)</t>
  </si>
  <si>
    <t>Gal</t>
  </si>
  <si>
    <t>E.</t>
  </si>
  <si>
    <t>Total Fuel Costs</t>
  </si>
  <si>
    <t>$ per gal</t>
  </si>
  <si>
    <t>Total Cost</t>
  </si>
  <si>
    <t>F.</t>
  </si>
  <si>
    <t>Fuel Costs/kWh  (E / B)</t>
  </si>
  <si>
    <t>G.</t>
  </si>
  <si>
    <t>Eligible Cost/kWh</t>
  </si>
  <si>
    <t>H.</t>
  </si>
  <si>
    <t>Eligible Cost/kWh  (G)</t>
  </si>
  <si>
    <t xml:space="preserve">This number changes </t>
  </si>
  <si>
    <t>every July 1st per RCA</t>
  </si>
  <si>
    <t>I.</t>
  </si>
  <si>
    <t>Lesser of (H) or $.8570 / kWh</t>
  </si>
  <si>
    <t>J.</t>
  </si>
  <si>
    <t xml:space="preserve">Electric </t>
  </si>
  <si>
    <t xml:space="preserve">    Residential</t>
  </si>
  <si>
    <t>Enter current</t>
  </si>
  <si>
    <t>The rate on line G is the breaking</t>
  </si>
  <si>
    <t xml:space="preserve">    Community Facility</t>
  </si>
  <si>
    <t>or proposed</t>
  </si>
  <si>
    <t>point.  Charging anything lower</t>
  </si>
  <si>
    <t>rates</t>
  </si>
  <si>
    <t xml:space="preserve">than line G will reduce the PCE </t>
  </si>
  <si>
    <r>
      <rPr>
        <u/>
        <sz val="10"/>
        <rFont val="Arial"/>
        <family val="2"/>
      </rPr>
      <t>Lesser</t>
    </r>
    <r>
      <rPr>
        <sz val="10"/>
        <rFont val="Arial"/>
        <family val="2"/>
      </rPr>
      <t xml:space="preserve"> of:  (I) x 95% or (J)</t>
    </r>
  </si>
  <si>
    <t>Subsidy Rate</t>
  </si>
  <si>
    <t>K.</t>
  </si>
  <si>
    <t>Funding Level in Effect</t>
  </si>
  <si>
    <t xml:space="preserve">Customer </t>
  </si>
  <si>
    <t>L.</t>
  </si>
  <si>
    <t>PCE Subsidy Rate</t>
  </si>
  <si>
    <t>Diesel Efficiency Requirements</t>
  </si>
  <si>
    <t>Gallons of Fuel</t>
  </si>
  <si>
    <t>Less than 100,000 KWh Generated</t>
  </si>
  <si>
    <t>RCA Goal  =  KWh Generated/Gal Used</t>
  </si>
  <si>
    <t xml:space="preserve">      100,000 - 499,999 KWh Generated</t>
  </si>
  <si>
    <t>500,000 - 999,999 KWh Generated</t>
  </si>
  <si>
    <t>1,000,000 - 1,999,999 KWh Generated</t>
  </si>
  <si>
    <t>Line Loss Maximum 12%</t>
  </si>
  <si>
    <t>((kWh Generated-Station Service)-kWh Sold)/kWh Generated</t>
  </si>
  <si>
    <t>If LL is over the maximum, the RCA will "impute" kWhs Sold to equate to 12% LL</t>
  </si>
  <si>
    <t>SUBMITTED 2023 ELECTRIC EXPENSES</t>
  </si>
  <si>
    <t>778 kWhs</t>
  </si>
  <si>
    <t>BASED ON TEST YEAR ENDING 12/31/23</t>
  </si>
  <si>
    <r>
      <t xml:space="preserve"> less base rate in effect  (</t>
    </r>
    <r>
      <rPr>
        <b/>
        <sz val="10"/>
        <color indexed="10"/>
        <rFont val="Arial"/>
        <family val="2"/>
      </rPr>
      <t>$.2063</t>
    </r>
    <r>
      <rPr>
        <b/>
        <sz val="10"/>
        <rFont val="Arial"/>
        <family val="2"/>
      </rPr>
      <t>)</t>
    </r>
  </si>
  <si>
    <r>
      <t>Average Class Rates</t>
    </r>
    <r>
      <rPr>
        <sz val="10"/>
        <color indexed="10"/>
        <rFont val="Arial"/>
        <family val="2"/>
      </rPr>
      <t xml:space="preserve">    </t>
    </r>
    <r>
      <rPr>
        <b/>
        <sz val="10"/>
        <rFont val="Arial"/>
        <family val="2"/>
      </rPr>
      <t xml:space="preserve">(less </t>
    </r>
    <r>
      <rPr>
        <b/>
        <sz val="10"/>
        <color indexed="10"/>
        <rFont val="Arial"/>
        <family val="2"/>
      </rPr>
      <t>$ .2063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</si>
</sst>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\$* #,##0.00_);_(\$* \(#,##0.00\);_(\$* \-??_);_(@_)"/>
    <numFmt numFmtId="166" formatCode="_(* #,##0.00_);_(* \(#,##0.00\);_(* \-??_);_(@_)"/>
    <numFmt numFmtId="167" formatCode="_(* #,##0_);_(* \(#,##0\);_(* \-??_);_(@_)"/>
    <numFmt numFmtId="168" formatCode="_(\$* #,##0_);_(\$* \(#,##0\);_(\$* \-??_);_(@_)"/>
    <numFmt numFmtId="169" formatCode="_(* #,##0_);_(* \(#,##0\);_(* \-_);_(@_)"/>
    <numFmt numFmtId="170" formatCode="_(&quot;$&quot;* #,##0_);_(&quot;$&quot;* \(#,##0\);_(&quot;$&quot;* &quot;-&quot;??_);_(@_)"/>
    <numFmt numFmtId="171" formatCode="_(\$* #,##0.0000_);_(\$* \(#,##0.0000\);_(\$* \-??_);_(@_)"/>
    <numFmt numFmtId="172" formatCode="0.0%"/>
    <numFmt numFmtId="173" formatCode="#,##0.0000"/>
    <numFmt numFmtId="174" formatCode="&quot;$&quot;#,##0.0000"/>
    <numFmt numFmtId="175" formatCode="0.0000"/>
    <numFmt numFmtId="176" formatCode="_(* #,##0_);_(* \(#,##0\);_(* &quot;-&quot;??_);_(@_)"/>
    <numFmt numFmtId="177" formatCode="_(&quot;$&quot;* #,##0.0000_);_(&quot;$&quot;* \(#,##0.0000\);_(&quot;$&quot;* &quot;-&quot;??_);_(@_)"/>
  </numFmts>
  <fonts count="5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14"/>
      <name val="Abadi MT Condensed Extra Bold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color rgb="FFC00000"/>
      <name val="Arial"/>
      <family val="2"/>
    </font>
    <font>
      <b/>
      <sz val="11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color rgb="FFFF0000"/>
      <name val="Arial"/>
      <family val="2"/>
    </font>
    <font>
      <b/>
      <sz val="11"/>
      <color indexed="18"/>
      <name val="Arial"/>
      <family val="2"/>
    </font>
    <font>
      <b/>
      <sz val="11"/>
      <color rgb="FF00206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 val="singleAccounting"/>
      <sz val="11"/>
      <color indexed="18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sz val="11"/>
      <color indexed="18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b/>
      <sz val="11"/>
      <color theme="3" tint="-0.499984740745262"/>
      <name val="Arial"/>
      <family val="2"/>
    </font>
    <font>
      <i/>
      <sz val="11"/>
      <color indexed="10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  <font>
      <i/>
      <sz val="11"/>
      <color rgb="FFC00000"/>
      <name val="Arial"/>
      <family val="2"/>
    </font>
    <font>
      <b/>
      <i/>
      <sz val="11"/>
      <color rgb="FFC00000"/>
      <name val="Arial"/>
      <family val="2"/>
    </font>
    <font>
      <b/>
      <sz val="11"/>
      <color rgb="FFFF0000"/>
      <name val="Arial"/>
      <family val="2"/>
    </font>
    <font>
      <b/>
      <i/>
      <sz val="10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i/>
      <strike/>
      <sz val="11"/>
      <name val="Arial"/>
      <family val="2"/>
    </font>
    <font>
      <sz val="12"/>
      <color indexed="18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i/>
      <sz val="11"/>
      <color indexed="10"/>
      <name val="Arial"/>
      <family val="2"/>
    </font>
    <font>
      <b/>
      <sz val="12"/>
      <name val="Abadi MT Condensed Extra Bold"/>
      <family val="2"/>
    </font>
    <font>
      <b/>
      <sz val="10"/>
      <name val="Arial"/>
      <family val="2"/>
    </font>
    <font>
      <b/>
      <sz val="10"/>
      <color rgb="FF002060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00206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4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5" tint="0.39997558519241921"/>
        <bgColor indexed="27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5" tint="0.39997558519241921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ill="0" applyBorder="0" applyAlignment="0" applyProtection="0"/>
    <xf numFmtId="9" fontId="4" fillId="0" borderId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2" applyFont="1" applyAlignment="1">
      <alignment horizontal="left"/>
    </xf>
    <xf numFmtId="0" fontId="5" fillId="0" borderId="0" xfId="3" applyFont="1"/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left"/>
    </xf>
    <xf numFmtId="0" fontId="6" fillId="0" borderId="0" xfId="3" applyFont="1"/>
    <xf numFmtId="0" fontId="5" fillId="0" borderId="0" xfId="3" applyFont="1" applyAlignment="1">
      <alignment horizontal="left"/>
    </xf>
    <xf numFmtId="0" fontId="7" fillId="0" borderId="0" xfId="3" applyFont="1"/>
    <xf numFmtId="3" fontId="5" fillId="0" borderId="0" xfId="3" applyNumberFormat="1" applyFont="1"/>
    <xf numFmtId="0" fontId="8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0" fontId="2" fillId="0" borderId="0" xfId="3" applyFont="1"/>
    <xf numFmtId="3" fontId="6" fillId="0" borderId="0" xfId="3" applyNumberFormat="1" applyFont="1"/>
    <xf numFmtId="0" fontId="10" fillId="2" borderId="2" xfId="3" applyFont="1" applyFill="1" applyBorder="1" applyAlignment="1">
      <alignment horizontal="left"/>
    </xf>
    <xf numFmtId="0" fontId="10" fillId="2" borderId="3" xfId="3" applyFont="1" applyFill="1" applyBorder="1"/>
    <xf numFmtId="0" fontId="11" fillId="2" borderId="3" xfId="3" applyFont="1" applyFill="1" applyBorder="1"/>
    <xf numFmtId="0" fontId="11" fillId="2" borderId="4" xfId="3" applyFont="1" applyFill="1" applyBorder="1"/>
    <xf numFmtId="0" fontId="6" fillId="3" borderId="5" xfId="3" applyFont="1" applyFill="1" applyBorder="1"/>
    <xf numFmtId="0" fontId="11" fillId="0" borderId="0" xfId="3" applyFont="1"/>
    <xf numFmtId="0" fontId="11" fillId="0" borderId="6" xfId="3" applyFont="1" applyBorder="1" applyAlignment="1">
      <alignment horizontal="left"/>
    </xf>
    <xf numFmtId="0" fontId="11" fillId="0" borderId="7" xfId="3" applyFont="1" applyBorder="1"/>
    <xf numFmtId="3" fontId="6" fillId="4" borderId="5" xfId="3" applyNumberFormat="1" applyFont="1" applyFill="1" applyBorder="1"/>
    <xf numFmtId="0" fontId="12" fillId="0" borderId="0" xfId="3" applyFont="1"/>
    <xf numFmtId="0" fontId="11" fillId="4" borderId="2" xfId="3" applyFont="1" applyFill="1" applyBorder="1" applyAlignment="1">
      <alignment horizontal="center"/>
    </xf>
    <xf numFmtId="0" fontId="11" fillId="4" borderId="3" xfId="3" applyFont="1" applyFill="1" applyBorder="1" applyAlignment="1">
      <alignment horizontal="center"/>
    </xf>
    <xf numFmtId="0" fontId="11" fillId="4" borderId="4" xfId="3" applyFont="1" applyFill="1" applyBorder="1" applyAlignment="1">
      <alignment horizontal="center"/>
    </xf>
    <xf numFmtId="3" fontId="11" fillId="3" borderId="5" xfId="3" applyNumberFormat="1" applyFont="1" applyFill="1" applyBorder="1"/>
    <xf numFmtId="0" fontId="9" fillId="0" borderId="6" xfId="3" applyFont="1" applyBorder="1"/>
    <xf numFmtId="0" fontId="9" fillId="0" borderId="0" xfId="3" applyFont="1"/>
    <xf numFmtId="3" fontId="13" fillId="0" borderId="0" xfId="4" applyNumberFormat="1" applyFont="1" applyAlignment="1">
      <alignment horizontal="right"/>
    </xf>
    <xf numFmtId="0" fontId="14" fillId="0" borderId="0" xfId="3" applyFont="1"/>
    <xf numFmtId="0" fontId="15" fillId="0" borderId="0" xfId="4" applyNumberFormat="1" applyFont="1" applyAlignment="1">
      <alignment horizontal="left"/>
    </xf>
    <xf numFmtId="3" fontId="14" fillId="0" borderId="0" xfId="3" applyNumberFormat="1" applyFont="1"/>
    <xf numFmtId="0" fontId="9" fillId="0" borderId="8" xfId="3" applyFont="1" applyBorder="1" applyAlignment="1">
      <alignment horizontal="right"/>
    </xf>
    <xf numFmtId="44" fontId="13" fillId="0" borderId="9" xfId="5" applyFont="1" applyBorder="1" applyAlignment="1">
      <alignment horizontal="center"/>
    </xf>
    <xf numFmtId="44" fontId="16" fillId="3" borderId="5" xfId="3" applyNumberFormat="1" applyFont="1" applyFill="1" applyBorder="1" applyAlignment="1">
      <alignment horizontal="center"/>
    </xf>
    <xf numFmtId="167" fontId="9" fillId="0" borderId="0" xfId="6" applyNumberFormat="1" applyFont="1"/>
    <xf numFmtId="43" fontId="9" fillId="0" borderId="0" xfId="3" applyNumberFormat="1" applyFont="1"/>
    <xf numFmtId="167" fontId="14" fillId="0" borderId="0" xfId="3" applyNumberFormat="1" applyFont="1"/>
    <xf numFmtId="168" fontId="14" fillId="0" borderId="0" xfId="4" applyNumberFormat="1" applyFont="1"/>
    <xf numFmtId="0" fontId="9" fillId="0" borderId="6" xfId="3" applyFont="1" applyBorder="1" applyAlignment="1">
      <alignment horizontal="right"/>
    </xf>
    <xf numFmtId="44" fontId="13" fillId="0" borderId="0" xfId="5" applyFont="1" applyAlignment="1">
      <alignment horizontal="center"/>
    </xf>
    <xf numFmtId="168" fontId="17" fillId="0" borderId="0" xfId="3" applyNumberFormat="1" applyFont="1"/>
    <xf numFmtId="168" fontId="2" fillId="0" borderId="0" xfId="4" applyNumberFormat="1" applyFont="1"/>
    <xf numFmtId="165" fontId="9" fillId="0" borderId="0" xfId="3" applyNumberFormat="1" applyFont="1"/>
    <xf numFmtId="0" fontId="15" fillId="0" borderId="0" xfId="3" applyFont="1" applyAlignment="1">
      <alignment horizontal="left"/>
    </xf>
    <xf numFmtId="9" fontId="2" fillId="0" borderId="0" xfId="7" applyFont="1"/>
    <xf numFmtId="168" fontId="15" fillId="0" borderId="0" xfId="4" applyNumberFormat="1" applyFont="1"/>
    <xf numFmtId="0" fontId="17" fillId="0" borderId="6" xfId="3" applyFont="1" applyBorder="1" applyAlignment="1">
      <alignment horizontal="right"/>
    </xf>
    <xf numFmtId="0" fontId="17" fillId="0" borderId="0" xfId="3" applyFont="1"/>
    <xf numFmtId="168" fontId="17" fillId="0" borderId="0" xfId="3" applyNumberFormat="1" applyFont="1" applyAlignment="1">
      <alignment horizontal="right"/>
    </xf>
    <xf numFmtId="168" fontId="18" fillId="0" borderId="0" xfId="4" applyNumberFormat="1" applyFont="1"/>
    <xf numFmtId="0" fontId="2" fillId="0" borderId="6" xfId="3" applyFont="1" applyBorder="1" applyAlignment="1" applyProtection="1">
      <alignment horizontal="left" indent="1"/>
      <protection hidden="1"/>
    </xf>
    <xf numFmtId="0" fontId="2" fillId="0" borderId="10" xfId="3" applyFont="1" applyBorder="1" applyAlignment="1" applyProtection="1">
      <alignment horizontal="left" indent="1"/>
      <protection hidden="1"/>
    </xf>
    <xf numFmtId="44" fontId="13" fillId="0" borderId="0" xfId="8" applyFont="1" applyAlignment="1">
      <alignment horizontal="center"/>
    </xf>
    <xf numFmtId="0" fontId="2" fillId="0" borderId="0" xfId="3" applyFont="1" applyAlignment="1" applyProtection="1">
      <alignment horizontal="left" indent="1"/>
      <protection hidden="1"/>
    </xf>
    <xf numFmtId="3" fontId="15" fillId="0" borderId="0" xfId="4" applyNumberFormat="1" applyFont="1"/>
    <xf numFmtId="0" fontId="20" fillId="0" borderId="0" xfId="3" applyFont="1"/>
    <xf numFmtId="0" fontId="4" fillId="0" borderId="0" xfId="3"/>
    <xf numFmtId="44" fontId="18" fillId="0" borderId="0" xfId="8" applyFont="1" applyAlignment="1" applyProtection="1">
      <alignment horizontal="left" indent="1"/>
      <protection hidden="1"/>
    </xf>
    <xf numFmtId="3" fontId="21" fillId="0" borderId="0" xfId="3" applyNumberFormat="1" applyFont="1" applyProtection="1">
      <protection hidden="1"/>
    </xf>
    <xf numFmtId="0" fontId="22" fillId="0" borderId="0" xfId="3" applyFont="1"/>
    <xf numFmtId="3" fontId="2" fillId="0" borderId="0" xfId="4" applyNumberFormat="1" applyFont="1"/>
    <xf numFmtId="0" fontId="23" fillId="0" borderId="0" xfId="3" applyFont="1"/>
    <xf numFmtId="0" fontId="14" fillId="0" borderId="0" xfId="3" applyFont="1" applyAlignment="1">
      <alignment horizontal="left"/>
    </xf>
    <xf numFmtId="3" fontId="14" fillId="0" borderId="0" xfId="4" applyNumberFormat="1" applyFont="1"/>
    <xf numFmtId="0" fontId="15" fillId="0" borderId="0" xfId="3" applyFont="1"/>
    <xf numFmtId="169" fontId="23" fillId="0" borderId="0" xfId="3" applyNumberFormat="1" applyFont="1"/>
    <xf numFmtId="0" fontId="2" fillId="0" borderId="6" xfId="3" applyFont="1" applyBorder="1" applyAlignment="1" applyProtection="1">
      <alignment horizontal="left" indent="1"/>
      <protection hidden="1"/>
    </xf>
    <xf numFmtId="3" fontId="9" fillId="0" borderId="0" xfId="3" applyNumberFormat="1" applyFont="1" applyProtection="1">
      <protection hidden="1"/>
    </xf>
    <xf numFmtId="0" fontId="2" fillId="0" borderId="0" xfId="3" applyFont="1" applyAlignment="1" applyProtection="1">
      <alignment horizontal="left" indent="1"/>
      <protection hidden="1"/>
    </xf>
    <xf numFmtId="169" fontId="20" fillId="0" borderId="0" xfId="3" applyNumberFormat="1" applyFont="1"/>
    <xf numFmtId="3" fontId="24" fillId="0" borderId="0" xfId="4" applyNumberFormat="1" applyFont="1"/>
    <xf numFmtId="3" fontId="24" fillId="0" borderId="0" xfId="6" applyNumberFormat="1" applyFont="1" applyAlignment="1">
      <alignment horizontal="right"/>
    </xf>
    <xf numFmtId="0" fontId="9" fillId="0" borderId="0" xfId="3" applyFont="1" applyProtection="1">
      <protection hidden="1"/>
    </xf>
    <xf numFmtId="0" fontId="9" fillId="0" borderId="0" xfId="3" applyFont="1" applyAlignment="1" applyProtection="1">
      <alignment horizontal="left" indent="1"/>
      <protection hidden="1"/>
    </xf>
    <xf numFmtId="44" fontId="2" fillId="0" borderId="0" xfId="8" applyFont="1" applyAlignment="1">
      <alignment horizontal="right"/>
    </xf>
    <xf numFmtId="0" fontId="21" fillId="0" borderId="0" xfId="3" applyFont="1" applyAlignment="1" applyProtection="1">
      <alignment horizontal="left" indent="1"/>
      <protection hidden="1"/>
    </xf>
    <xf numFmtId="3" fontId="14" fillId="0" borderId="0" xfId="3" applyNumberFormat="1" applyFont="1" applyProtection="1">
      <protection hidden="1"/>
    </xf>
    <xf numFmtId="44" fontId="13" fillId="0" borderId="1" xfId="8" applyFont="1" applyBorder="1" applyAlignment="1">
      <alignment horizontal="center"/>
    </xf>
    <xf numFmtId="44" fontId="9" fillId="0" borderId="0" xfId="8" applyFont="1" applyAlignment="1">
      <alignment horizontal="right"/>
    </xf>
    <xf numFmtId="0" fontId="25" fillId="0" borderId="0" xfId="3" applyFont="1"/>
    <xf numFmtId="44" fontId="2" fillId="3" borderId="5" xfId="8" applyFont="1" applyFill="1" applyBorder="1"/>
    <xf numFmtId="44" fontId="2" fillId="3" borderId="5" xfId="8" applyFont="1" applyFill="1" applyBorder="1" applyAlignment="1">
      <alignment horizontal="right"/>
    </xf>
    <xf numFmtId="3" fontId="9" fillId="0" borderId="0" xfId="4" applyNumberFormat="1" applyFont="1"/>
    <xf numFmtId="167" fontId="25" fillId="0" borderId="0" xfId="3" applyNumberFormat="1" applyFont="1"/>
    <xf numFmtId="0" fontId="26" fillId="0" borderId="0" xfId="3" applyFont="1"/>
    <xf numFmtId="168" fontId="21" fillId="0" borderId="0" xfId="4" applyNumberFormat="1" applyFont="1"/>
    <xf numFmtId="4" fontId="2" fillId="0" borderId="0" xfId="4" applyNumberFormat="1" applyFont="1"/>
    <xf numFmtId="0" fontId="22" fillId="0" borderId="7" xfId="3" applyFont="1" applyBorder="1"/>
    <xf numFmtId="3" fontId="16" fillId="0" borderId="0" xfId="4" applyNumberFormat="1" applyFont="1" applyAlignment="1">
      <alignment horizontal="right"/>
    </xf>
    <xf numFmtId="0" fontId="27" fillId="0" borderId="0" xfId="3" applyFont="1"/>
    <xf numFmtId="0" fontId="9" fillId="0" borderId="6" xfId="3" applyFont="1" applyBorder="1" applyAlignment="1">
      <alignment horizontal="left"/>
    </xf>
    <xf numFmtId="3" fontId="28" fillId="0" borderId="0" xfId="4" applyNumberFormat="1" applyFont="1" applyAlignment="1">
      <alignment horizontal="left"/>
    </xf>
    <xf numFmtId="0" fontId="29" fillId="0" borderId="0" xfId="3" applyFont="1"/>
    <xf numFmtId="44" fontId="28" fillId="0" borderId="1" xfId="5" applyFont="1" applyBorder="1"/>
    <xf numFmtId="3" fontId="30" fillId="0" borderId="0" xfId="4" applyNumberFormat="1" applyFont="1"/>
    <xf numFmtId="3" fontId="21" fillId="0" borderId="0" xfId="6" applyNumberFormat="1" applyFont="1"/>
    <xf numFmtId="0" fontId="9" fillId="5" borderId="6" xfId="3" applyFont="1" applyFill="1" applyBorder="1" applyAlignment="1">
      <alignment horizontal="left"/>
    </xf>
    <xf numFmtId="168" fontId="2" fillId="5" borderId="0" xfId="3" applyNumberFormat="1" applyFont="1" applyFill="1"/>
    <xf numFmtId="44" fontId="13" fillId="5" borderId="0" xfId="8" applyFont="1" applyFill="1" applyAlignment="1">
      <alignment horizontal="center"/>
    </xf>
    <xf numFmtId="167" fontId="8" fillId="0" borderId="0" xfId="6" applyNumberFormat="1" applyFont="1" applyAlignment="1">
      <alignment horizontal="left"/>
    </xf>
    <xf numFmtId="44" fontId="30" fillId="0" borderId="5" xfId="5" applyFont="1" applyBorder="1" applyAlignment="1">
      <alignment horizontal="center"/>
    </xf>
    <xf numFmtId="44" fontId="8" fillId="0" borderId="0" xfId="8" applyFont="1"/>
    <xf numFmtId="0" fontId="8" fillId="5" borderId="6" xfId="3" applyFont="1" applyFill="1" applyBorder="1" applyAlignment="1">
      <alignment horizontal="left"/>
    </xf>
    <xf numFmtId="0" fontId="2" fillId="5" borderId="0" xfId="3" applyFont="1" applyFill="1" applyAlignment="1">
      <alignment horizontal="right"/>
    </xf>
    <xf numFmtId="0" fontId="2" fillId="5" borderId="0" xfId="3" applyFont="1" applyFill="1" applyAlignment="1">
      <alignment horizontal="center"/>
    </xf>
    <xf numFmtId="167" fontId="31" fillId="5" borderId="0" xfId="6" applyNumberFormat="1" applyFont="1" applyFill="1" applyAlignment="1">
      <alignment horizontal="right"/>
    </xf>
    <xf numFmtId="0" fontId="23" fillId="5" borderId="0" xfId="3" applyFont="1" applyFill="1"/>
    <xf numFmtId="3" fontId="29" fillId="0" borderId="0" xfId="4" applyNumberFormat="1" applyFont="1"/>
    <xf numFmtId="0" fontId="2" fillId="0" borderId="0" xfId="3" applyFont="1" applyAlignment="1">
      <alignment horizontal="center"/>
    </xf>
    <xf numFmtId="3" fontId="8" fillId="0" borderId="0" xfId="4" applyNumberFormat="1" applyFont="1" applyAlignment="1">
      <alignment horizontal="right"/>
    </xf>
    <xf numFmtId="170" fontId="14" fillId="0" borderId="0" xfId="8" applyNumberFormat="1" applyFont="1"/>
    <xf numFmtId="167" fontId="13" fillId="0" borderId="0" xfId="6" applyNumberFormat="1" applyFont="1" applyAlignment="1">
      <alignment horizontal="center"/>
    </xf>
    <xf numFmtId="171" fontId="13" fillId="0" borderId="0" xfId="3" applyNumberFormat="1" applyFont="1" applyAlignment="1">
      <alignment horizontal="center"/>
    </xf>
    <xf numFmtId="0" fontId="32" fillId="0" borderId="0" xfId="3" applyFont="1" applyAlignment="1">
      <alignment horizontal="center"/>
    </xf>
    <xf numFmtId="44" fontId="9" fillId="3" borderId="5" xfId="5" applyFont="1" applyFill="1" applyBorder="1"/>
    <xf numFmtId="3" fontId="21" fillId="0" borderId="0" xfId="4" applyNumberFormat="1" applyFont="1"/>
    <xf numFmtId="3" fontId="21" fillId="0" borderId="0" xfId="3" applyNumberFormat="1" applyFont="1"/>
    <xf numFmtId="0" fontId="33" fillId="0" borderId="6" xfId="3" applyFont="1" applyBorder="1" applyAlignment="1">
      <alignment horizontal="left"/>
    </xf>
    <xf numFmtId="0" fontId="2" fillId="0" borderId="0" xfId="3" applyFont="1" applyAlignment="1">
      <alignment horizontal="right"/>
    </xf>
    <xf numFmtId="172" fontId="34" fillId="0" borderId="0" xfId="7" applyNumberFormat="1" applyFont="1"/>
    <xf numFmtId="0" fontId="35" fillId="0" borderId="0" xfId="3" applyFont="1" applyAlignment="1">
      <alignment horizontal="center"/>
    </xf>
    <xf numFmtId="3" fontId="33" fillId="0" borderId="0" xfId="4" applyNumberFormat="1" applyFont="1" applyAlignment="1">
      <alignment horizontal="right"/>
    </xf>
    <xf numFmtId="0" fontId="2" fillId="0" borderId="6" xfId="3" applyFont="1" applyBorder="1"/>
    <xf numFmtId="0" fontId="9" fillId="4" borderId="11" xfId="3" applyFont="1" applyFill="1" applyBorder="1"/>
    <xf numFmtId="171" fontId="13" fillId="4" borderId="9" xfId="4" applyNumberFormat="1" applyFont="1" applyFill="1" applyBorder="1" applyAlignment="1">
      <alignment horizontal="center"/>
    </xf>
    <xf numFmtId="0" fontId="9" fillId="4" borderId="2" xfId="3" applyFont="1" applyFill="1" applyBorder="1" applyAlignment="1">
      <alignment horizontal="center"/>
    </xf>
    <xf numFmtId="0" fontId="9" fillId="4" borderId="4" xfId="3" applyFont="1" applyFill="1" applyBorder="1" applyAlignment="1">
      <alignment horizontal="center"/>
    </xf>
    <xf numFmtId="0" fontId="31" fillId="0" borderId="5" xfId="3" applyFont="1" applyBorder="1" applyAlignment="1">
      <alignment horizontal="center"/>
    </xf>
    <xf numFmtId="3" fontId="36" fillId="0" borderId="0" xfId="3" applyNumberFormat="1" applyFont="1"/>
    <xf numFmtId="167" fontId="22" fillId="0" borderId="6" xfId="3" applyNumberFormat="1" applyFont="1" applyBorder="1"/>
    <xf numFmtId="0" fontId="9" fillId="6" borderId="2" xfId="3" applyFont="1" applyFill="1" applyBorder="1" applyAlignment="1">
      <alignment horizontal="center"/>
    </xf>
    <xf numFmtId="0" fontId="9" fillId="6" borderId="4" xfId="3" applyFont="1" applyFill="1" applyBorder="1" applyAlignment="1">
      <alignment horizontal="center"/>
    </xf>
    <xf numFmtId="168" fontId="9" fillId="7" borderId="4" xfId="4" applyNumberFormat="1" applyFont="1" applyFill="1" applyBorder="1"/>
    <xf numFmtId="1" fontId="14" fillId="0" borderId="0" xfId="9" applyNumberFormat="1" applyFont="1"/>
    <xf numFmtId="44" fontId="2" fillId="0" borderId="0" xfId="5" applyFont="1"/>
    <xf numFmtId="0" fontId="22" fillId="0" borderId="6" xfId="3" applyFont="1" applyBorder="1"/>
    <xf numFmtId="168" fontId="9" fillId="0" borderId="0" xfId="4" applyNumberFormat="1" applyFont="1"/>
    <xf numFmtId="173" fontId="21" fillId="0" borderId="0" xfId="4" applyNumberFormat="1" applyFont="1"/>
    <xf numFmtId="0" fontId="37" fillId="0" borderId="0" xfId="3" applyFont="1"/>
    <xf numFmtId="168" fontId="37" fillId="0" borderId="0" xfId="3" applyNumberFormat="1" applyFont="1"/>
    <xf numFmtId="0" fontId="38" fillId="0" borderId="0" xfId="3" applyFont="1"/>
    <xf numFmtId="3" fontId="12" fillId="0" borderId="0" xfId="3" applyNumberFormat="1" applyFont="1"/>
    <xf numFmtId="0" fontId="10" fillId="8" borderId="12" xfId="3" applyFont="1" applyFill="1" applyBorder="1" applyAlignment="1">
      <alignment horizontal="left"/>
    </xf>
    <xf numFmtId="0" fontId="6" fillId="8" borderId="13" xfId="3" applyFont="1" applyFill="1" applyBorder="1"/>
    <xf numFmtId="0" fontId="31" fillId="0" borderId="14" xfId="3" applyFont="1" applyBorder="1" applyAlignment="1">
      <alignment horizontal="center" vertical="center" wrapText="1"/>
    </xf>
    <xf numFmtId="174" fontId="31" fillId="0" borderId="15" xfId="3" applyNumberFormat="1" applyFont="1" applyBorder="1" applyAlignment="1">
      <alignment horizontal="center" vertical="center" wrapText="1"/>
    </xf>
    <xf numFmtId="175" fontId="8" fillId="0" borderId="6" xfId="3" applyNumberFormat="1" applyFont="1" applyBorder="1"/>
    <xf numFmtId="44" fontId="31" fillId="0" borderId="0" xfId="3" applyNumberFormat="1" applyFont="1"/>
    <xf numFmtId="0" fontId="10" fillId="0" borderId="0" xfId="3" applyFont="1" applyAlignment="1">
      <alignment horizontal="left"/>
    </xf>
    <xf numFmtId="0" fontId="31" fillId="0" borderId="16" xfId="3" applyFont="1" applyBorder="1" applyAlignment="1">
      <alignment horizontal="center" vertical="center" wrapText="1"/>
    </xf>
    <xf numFmtId="174" fontId="31" fillId="0" borderId="17" xfId="3" applyNumberFormat="1" applyFont="1" applyBorder="1" applyAlignment="1">
      <alignment horizontal="center" vertical="center" wrapText="1"/>
    </xf>
    <xf numFmtId="0" fontId="38" fillId="9" borderId="2" xfId="3" applyFont="1" applyFill="1" applyBorder="1" applyAlignment="1">
      <alignment horizontal="center"/>
    </xf>
    <xf numFmtId="0" fontId="38" fillId="9" borderId="3" xfId="3" applyFont="1" applyFill="1" applyBorder="1" applyAlignment="1">
      <alignment horizontal="center"/>
    </xf>
    <xf numFmtId="0" fontId="38" fillId="9" borderId="4" xfId="3" applyFont="1" applyFill="1" applyBorder="1" applyAlignment="1">
      <alignment horizontal="center"/>
    </xf>
    <xf numFmtId="0" fontId="11" fillId="10" borderId="18" xfId="3" applyFont="1" applyFill="1" applyBorder="1" applyAlignment="1">
      <alignment horizontal="center"/>
    </xf>
    <xf numFmtId="0" fontId="2" fillId="0" borderId="19" xfId="3" applyFont="1" applyBorder="1"/>
    <xf numFmtId="0" fontId="9" fillId="0" borderId="20" xfId="3" applyFont="1" applyBorder="1" applyAlignment="1">
      <alignment horizontal="center"/>
    </xf>
    <xf numFmtId="0" fontId="9" fillId="0" borderId="21" xfId="3" applyFont="1" applyBorder="1" applyAlignment="1">
      <alignment horizontal="center"/>
    </xf>
    <xf numFmtId="0" fontId="31" fillId="4" borderId="22" xfId="3" applyFont="1" applyFill="1" applyBorder="1" applyAlignment="1">
      <alignment horizontal="center"/>
    </xf>
    <xf numFmtId="0" fontId="9" fillId="2" borderId="23" xfId="3" applyFont="1" applyFill="1" applyBorder="1" applyAlignment="1">
      <alignment horizontal="center"/>
    </xf>
    <xf numFmtId="0" fontId="9" fillId="2" borderId="24" xfId="3" applyFont="1" applyFill="1" applyBorder="1" applyAlignment="1">
      <alignment horizontal="center"/>
    </xf>
    <xf numFmtId="3" fontId="9" fillId="2" borderId="25" xfId="3" applyNumberFormat="1" applyFont="1" applyFill="1" applyBorder="1" applyAlignment="1">
      <alignment horizontal="center"/>
    </xf>
    <xf numFmtId="0" fontId="9" fillId="0" borderId="26" xfId="3" applyFont="1" applyBorder="1" applyAlignment="1">
      <alignment horizontal="center"/>
    </xf>
    <xf numFmtId="0" fontId="9" fillId="0" borderId="27" xfId="3" applyFont="1" applyBorder="1" applyAlignment="1">
      <alignment horizontal="center"/>
    </xf>
    <xf numFmtId="0" fontId="9" fillId="0" borderId="28" xfId="3" applyFont="1" applyBorder="1" applyAlignment="1">
      <alignment horizontal="center"/>
    </xf>
    <xf numFmtId="0" fontId="31" fillId="4" borderId="29" xfId="3" applyFont="1" applyFill="1" applyBorder="1" applyAlignment="1">
      <alignment horizontal="center"/>
    </xf>
    <xf numFmtId="0" fontId="9" fillId="0" borderId="0" xfId="3" applyFont="1" applyAlignment="1">
      <alignment horizontal="center"/>
    </xf>
    <xf numFmtId="0" fontId="9" fillId="2" borderId="30" xfId="3" applyFont="1" applyFill="1" applyBorder="1" applyAlignment="1">
      <alignment horizontal="center"/>
    </xf>
    <xf numFmtId="0" fontId="9" fillId="2" borderId="27" xfId="3" applyFont="1" applyFill="1" applyBorder="1" applyAlignment="1">
      <alignment horizontal="center"/>
    </xf>
    <xf numFmtId="3" fontId="9" fillId="2" borderId="31" xfId="3" applyNumberFormat="1" applyFont="1" applyFill="1" applyBorder="1" applyAlignment="1">
      <alignment horizontal="center"/>
    </xf>
    <xf numFmtId="0" fontId="11" fillId="0" borderId="0" xfId="3" applyFont="1" applyAlignment="1">
      <alignment horizontal="center"/>
    </xf>
    <xf numFmtId="0" fontId="2" fillId="0" borderId="26" xfId="3" applyFont="1" applyBorder="1" applyAlignment="1">
      <alignment horizontal="center"/>
    </xf>
    <xf numFmtId="0" fontId="2" fillId="0" borderId="27" xfId="3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7" fillId="4" borderId="33" xfId="3" applyFont="1" applyFill="1" applyBorder="1" applyAlignment="1">
      <alignment horizontal="center"/>
    </xf>
    <xf numFmtId="3" fontId="9" fillId="2" borderId="34" xfId="3" applyNumberFormat="1" applyFont="1" applyFill="1" applyBorder="1" applyAlignment="1">
      <alignment horizontal="center"/>
    </xf>
    <xf numFmtId="0" fontId="12" fillId="0" borderId="0" xfId="3" applyFont="1" applyAlignment="1">
      <alignment horizontal="center"/>
    </xf>
    <xf numFmtId="0" fontId="9" fillId="0" borderId="26" xfId="3" applyFont="1" applyBorder="1"/>
    <xf numFmtId="1" fontId="13" fillId="0" borderId="27" xfId="6" applyNumberFormat="1" applyFont="1" applyBorder="1"/>
    <xf numFmtId="171" fontId="9" fillId="0" borderId="35" xfId="4" applyNumberFormat="1" applyFont="1" applyBorder="1" applyAlignment="1">
      <alignment horizontal="center"/>
    </xf>
    <xf numFmtId="168" fontId="2" fillId="3" borderId="36" xfId="4" applyNumberFormat="1" applyFont="1" applyFill="1" applyBorder="1"/>
    <xf numFmtId="171" fontId="31" fillId="3" borderId="5" xfId="4" applyNumberFormat="1" applyFont="1" applyFill="1" applyBorder="1"/>
    <xf numFmtId="1" fontId="2" fillId="2" borderId="30" xfId="3" applyNumberFormat="1" applyFont="1" applyFill="1" applyBorder="1"/>
    <xf numFmtId="168" fontId="31" fillId="0" borderId="35" xfId="4" applyNumberFormat="1" applyFont="1" applyBorder="1" applyAlignment="1">
      <alignment horizontal="center"/>
    </xf>
    <xf numFmtId="3" fontId="2" fillId="11" borderId="36" xfId="3" applyNumberFormat="1" applyFont="1" applyFill="1" applyBorder="1" applyAlignment="1">
      <alignment horizontal="right"/>
    </xf>
    <xf numFmtId="168" fontId="2" fillId="3" borderId="37" xfId="4" applyNumberFormat="1" applyFont="1" applyFill="1" applyBorder="1"/>
    <xf numFmtId="3" fontId="2" fillId="11" borderId="37" xfId="3" applyNumberFormat="1" applyFont="1" applyFill="1" applyBorder="1" applyAlignment="1">
      <alignment horizontal="right"/>
    </xf>
    <xf numFmtId="171" fontId="27" fillId="4" borderId="38" xfId="4" applyNumberFormat="1" applyFont="1" applyFill="1" applyBorder="1"/>
    <xf numFmtId="1" fontId="2" fillId="2" borderId="30" xfId="6" applyNumberFormat="1" applyFont="1" applyFill="1" applyBorder="1"/>
    <xf numFmtId="3" fontId="2" fillId="11" borderId="37" xfId="4" applyNumberFormat="1" applyFont="1" applyFill="1" applyBorder="1"/>
    <xf numFmtId="0" fontId="9" fillId="0" borderId="39" xfId="3" applyFont="1" applyBorder="1"/>
    <xf numFmtId="171" fontId="27" fillId="4" borderId="22" xfId="4" applyNumberFormat="1" applyFont="1" applyFill="1" applyBorder="1"/>
    <xf numFmtId="0" fontId="16" fillId="0" borderId="0" xfId="3" applyFont="1" applyAlignment="1">
      <alignment horizontal="right"/>
    </xf>
    <xf numFmtId="168" fontId="2" fillId="3" borderId="40" xfId="4" applyNumberFormat="1" applyFont="1" applyFill="1" applyBorder="1"/>
    <xf numFmtId="171" fontId="28" fillId="4" borderId="29" xfId="4" applyNumberFormat="1" applyFont="1" applyFill="1" applyBorder="1"/>
    <xf numFmtId="3" fontId="2" fillId="11" borderId="40" xfId="4" applyNumberFormat="1" applyFont="1" applyFill="1" applyBorder="1"/>
    <xf numFmtId="171" fontId="2" fillId="0" borderId="41" xfId="4" applyNumberFormat="1" applyFont="1" applyBorder="1" applyAlignment="1">
      <alignment horizontal="center"/>
    </xf>
    <xf numFmtId="168" fontId="2" fillId="0" borderId="42" xfId="4" applyNumberFormat="1" applyFont="1" applyBorder="1"/>
    <xf numFmtId="0" fontId="28" fillId="4" borderId="43" xfId="3" applyFont="1" applyFill="1" applyBorder="1"/>
    <xf numFmtId="168" fontId="31" fillId="2" borderId="44" xfId="4" applyNumberFormat="1" applyFont="1" applyFill="1" applyBorder="1" applyAlignment="1">
      <alignment horizontal="center"/>
    </xf>
    <xf numFmtId="3" fontId="2" fillId="2" borderId="45" xfId="4" applyNumberFormat="1" applyFont="1" applyFill="1" applyBorder="1"/>
    <xf numFmtId="171" fontId="9" fillId="0" borderId="0" xfId="4" applyNumberFormat="1" applyFont="1" applyAlignment="1">
      <alignment horizontal="center"/>
    </xf>
    <xf numFmtId="44" fontId="9" fillId="0" borderId="5" xfId="1" applyFont="1" applyBorder="1" applyAlignment="1">
      <alignment horizontal="center"/>
    </xf>
    <xf numFmtId="1" fontId="12" fillId="2" borderId="46" xfId="3" applyNumberFormat="1" applyFont="1" applyFill="1" applyBorder="1"/>
    <xf numFmtId="0" fontId="12" fillId="2" borderId="20" xfId="3" applyFont="1" applyFill="1" applyBorder="1"/>
    <xf numFmtId="3" fontId="12" fillId="2" borderId="47" xfId="3" applyNumberFormat="1" applyFont="1" applyFill="1" applyBorder="1"/>
    <xf numFmtId="167" fontId="9" fillId="3" borderId="5" xfId="6" applyNumberFormat="1" applyFont="1" applyFill="1" applyBorder="1"/>
    <xf numFmtId="168" fontId="9" fillId="3" borderId="5" xfId="4" applyNumberFormat="1" applyFont="1" applyFill="1" applyBorder="1" applyAlignment="1">
      <alignment horizontal="center"/>
    </xf>
    <xf numFmtId="1" fontId="9" fillId="2" borderId="30" xfId="6" applyNumberFormat="1" applyFont="1" applyFill="1" applyBorder="1"/>
    <xf numFmtId="171" fontId="9" fillId="2" borderId="35" xfId="4" applyNumberFormat="1" applyFont="1" applyFill="1" applyBorder="1" applyAlignment="1">
      <alignment horizontal="center"/>
    </xf>
    <xf numFmtId="3" fontId="9" fillId="11" borderId="5" xfId="4" applyNumberFormat="1" applyFont="1" applyFill="1" applyBorder="1"/>
    <xf numFmtId="167" fontId="39" fillId="0" borderId="1" xfId="6" applyNumberFormat="1" applyFont="1" applyBorder="1"/>
    <xf numFmtId="171" fontId="20" fillId="0" borderId="1" xfId="4" applyNumberFormat="1" applyFont="1" applyBorder="1" applyAlignment="1">
      <alignment horizontal="right"/>
    </xf>
    <xf numFmtId="168" fontId="9" fillId="0" borderId="1" xfId="4" applyNumberFormat="1" applyFont="1" applyBorder="1"/>
    <xf numFmtId="0" fontId="2" fillId="2" borderId="48" xfId="3" applyFont="1" applyFill="1" applyBorder="1"/>
    <xf numFmtId="0" fontId="2" fillId="2" borderId="49" xfId="3" applyFont="1" applyFill="1" applyBorder="1"/>
    <xf numFmtId="3" fontId="2" fillId="2" borderId="47" xfId="3" applyNumberFormat="1" applyFont="1" applyFill="1" applyBorder="1"/>
    <xf numFmtId="0" fontId="2" fillId="0" borderId="50" xfId="3" applyFont="1" applyBorder="1"/>
    <xf numFmtId="0" fontId="9" fillId="12" borderId="51" xfId="3" applyFont="1" applyFill="1" applyBorder="1"/>
    <xf numFmtId="171" fontId="9" fillId="12" borderId="52" xfId="3" applyNumberFormat="1" applyFont="1" applyFill="1" applyBorder="1" applyAlignment="1">
      <alignment horizontal="right"/>
    </xf>
    <xf numFmtId="168" fontId="9" fillId="13" borderId="13" xfId="4" applyNumberFormat="1" applyFont="1" applyFill="1" applyBorder="1"/>
    <xf numFmtId="171" fontId="9" fillId="12" borderId="53" xfId="3" applyNumberFormat="1" applyFont="1" applyFill="1" applyBorder="1" applyAlignment="1">
      <alignment horizontal="right"/>
    </xf>
    <xf numFmtId="38" fontId="9" fillId="13" borderId="5" xfId="4" applyNumberFormat="1" applyFont="1" applyFill="1" applyBorder="1"/>
    <xf numFmtId="171" fontId="9" fillId="0" borderId="0" xfId="3" applyNumberFormat="1" applyFont="1" applyAlignment="1">
      <alignment horizontal="right"/>
    </xf>
    <xf numFmtId="38" fontId="9" fillId="0" borderId="0" xfId="4" applyNumberFormat="1" applyFont="1"/>
    <xf numFmtId="0" fontId="9" fillId="4" borderId="0" xfId="3" applyFont="1" applyFill="1"/>
    <xf numFmtId="0" fontId="2" fillId="4" borderId="0" xfId="3" applyFont="1" applyFill="1" applyAlignment="1">
      <alignment horizontal="center"/>
    </xf>
    <xf numFmtId="0" fontId="9" fillId="0" borderId="0" xfId="3" applyFont="1" applyAlignment="1">
      <alignment horizontal="left"/>
    </xf>
    <xf numFmtId="3" fontId="4" fillId="0" borderId="0" xfId="3" applyNumberFormat="1"/>
    <xf numFmtId="0" fontId="40" fillId="0" borderId="0" xfId="2" applyFont="1"/>
    <xf numFmtId="0" fontId="11" fillId="0" borderId="0" xfId="2" applyFont="1"/>
    <xf numFmtId="0" fontId="9" fillId="0" borderId="0" xfId="2" applyFont="1" applyAlignment="1">
      <alignment horizontal="left"/>
    </xf>
    <xf numFmtId="0" fontId="9" fillId="0" borderId="0" xfId="2" applyFont="1"/>
    <xf numFmtId="0" fontId="41" fillId="0" borderId="0" xfId="2" applyFont="1" applyAlignment="1">
      <alignment horizontal="left"/>
    </xf>
    <xf numFmtId="0" fontId="41" fillId="0" borderId="0" xfId="2" applyFont="1"/>
    <xf numFmtId="0" fontId="41" fillId="0" borderId="0" xfId="2" applyFont="1" applyAlignment="1">
      <alignment horizontal="center"/>
    </xf>
    <xf numFmtId="0" fontId="41" fillId="0" borderId="54" xfId="2" applyFont="1" applyBorder="1" applyAlignment="1">
      <alignment horizontal="center" vertical="center" wrapText="1"/>
    </xf>
    <xf numFmtId="0" fontId="41" fillId="0" borderId="0" xfId="2" applyFont="1" applyAlignment="1">
      <alignment vertical="center" wrapText="1"/>
    </xf>
    <xf numFmtId="0" fontId="4" fillId="0" borderId="0" xfId="2" applyFont="1"/>
    <xf numFmtId="0" fontId="4" fillId="0" borderId="55" xfId="2" applyFont="1" applyBorder="1"/>
    <xf numFmtId="0" fontId="42" fillId="0" borderId="0" xfId="2" applyFont="1"/>
    <xf numFmtId="0" fontId="2" fillId="0" borderId="0" xfId="2"/>
    <xf numFmtId="0" fontId="4" fillId="0" borderId="56" xfId="2" applyFont="1" applyBorder="1"/>
    <xf numFmtId="176" fontId="43" fillId="0" borderId="56" xfId="10" applyNumberFormat="1" applyFont="1" applyBorder="1"/>
    <xf numFmtId="0" fontId="44" fillId="0" borderId="0" xfId="2" applyFont="1"/>
    <xf numFmtId="176" fontId="4" fillId="0" borderId="56" xfId="10" applyNumberFormat="1" applyFont="1" applyBorder="1"/>
    <xf numFmtId="176" fontId="4" fillId="3" borderId="56" xfId="10" applyNumberFormat="1" applyFont="1" applyFill="1" applyBorder="1"/>
    <xf numFmtId="0" fontId="45" fillId="0" borderId="0" xfId="2" applyFont="1"/>
    <xf numFmtId="170" fontId="42" fillId="0" borderId="5" xfId="5" applyNumberFormat="1" applyFont="1" applyBorder="1"/>
    <xf numFmtId="0" fontId="42" fillId="0" borderId="0" xfId="11" applyFont="1" applyAlignment="1">
      <alignment horizontal="left"/>
    </xf>
    <xf numFmtId="170" fontId="2" fillId="0" borderId="0" xfId="2" applyNumberFormat="1"/>
    <xf numFmtId="0" fontId="4" fillId="3" borderId="56" xfId="12" applyNumberFormat="1" applyFont="1" applyFill="1" applyBorder="1"/>
    <xf numFmtId="168" fontId="42" fillId="0" borderId="0" xfId="4" applyNumberFormat="1" applyFont="1" applyAlignment="1">
      <alignment horizontal="left"/>
    </xf>
    <xf numFmtId="0" fontId="4" fillId="0" borderId="57" xfId="2" applyFont="1" applyBorder="1"/>
    <xf numFmtId="0" fontId="46" fillId="0" borderId="0" xfId="2" applyFont="1"/>
    <xf numFmtId="177" fontId="41" fillId="3" borderId="58" xfId="12" applyNumberFormat="1" applyFont="1" applyFill="1" applyBorder="1"/>
    <xf numFmtId="0" fontId="41" fillId="14" borderId="59" xfId="2" applyFont="1" applyFill="1" applyBorder="1" applyAlignment="1">
      <alignment horizontal="center"/>
    </xf>
    <xf numFmtId="0" fontId="41" fillId="14" borderId="60" xfId="2" applyFont="1" applyFill="1" applyBorder="1" applyAlignment="1">
      <alignment horizontal="center"/>
    </xf>
    <xf numFmtId="0" fontId="46" fillId="0" borderId="0" xfId="2" applyFont="1" applyAlignment="1">
      <alignment horizontal="left"/>
    </xf>
    <xf numFmtId="0" fontId="4" fillId="0" borderId="61" xfId="2" applyFont="1" applyBorder="1"/>
    <xf numFmtId="176" fontId="47" fillId="3" borderId="6" xfId="10" applyNumberFormat="1" applyFont="1" applyFill="1" applyBorder="1"/>
    <xf numFmtId="0" fontId="47" fillId="14" borderId="17" xfId="2" applyFont="1" applyFill="1" applyBorder="1"/>
    <xf numFmtId="0" fontId="4" fillId="3" borderId="61" xfId="12" applyNumberFormat="1" applyFont="1" applyFill="1" applyBorder="1"/>
    <xf numFmtId="43" fontId="47" fillId="3" borderId="6" xfId="10" applyFont="1" applyFill="1" applyBorder="1"/>
    <xf numFmtId="44" fontId="47" fillId="14" borderId="17" xfId="12" applyFont="1" applyFill="1" applyBorder="1"/>
    <xf numFmtId="0" fontId="4" fillId="0" borderId="62" xfId="2" applyFont="1" applyBorder="1"/>
    <xf numFmtId="170" fontId="48" fillId="0" borderId="5" xfId="5" applyNumberFormat="1" applyFont="1" applyBorder="1"/>
    <xf numFmtId="0" fontId="47" fillId="14" borderId="5" xfId="2" applyFont="1" applyFill="1" applyBorder="1"/>
    <xf numFmtId="177" fontId="4" fillId="3" borderId="56" xfId="12" applyNumberFormat="1" applyFont="1" applyFill="1" applyBorder="1"/>
    <xf numFmtId="177" fontId="41" fillId="3" borderId="63" xfId="12" applyNumberFormat="1" applyFont="1" applyFill="1" applyBorder="1"/>
    <xf numFmtId="175" fontId="41" fillId="14" borderId="5" xfId="2" applyNumberFormat="1" applyFont="1" applyFill="1" applyBorder="1"/>
    <xf numFmtId="0" fontId="41" fillId="0" borderId="56" xfId="2" applyFont="1" applyBorder="1"/>
    <xf numFmtId="177" fontId="41" fillId="3" borderId="56" xfId="12" applyNumberFormat="1" applyFont="1" applyFill="1" applyBorder="1"/>
    <xf numFmtId="0" fontId="41" fillId="14" borderId="64" xfId="2" applyFont="1" applyFill="1" applyBorder="1" applyAlignment="1">
      <alignment horizontal="center"/>
    </xf>
    <xf numFmtId="0" fontId="4" fillId="14" borderId="65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4" fillId="14" borderId="66" xfId="2" applyFont="1" applyFill="1" applyBorder="1" applyAlignment="1">
      <alignment horizontal="center"/>
    </xf>
    <xf numFmtId="177" fontId="4" fillId="3" borderId="61" xfId="12" applyNumberFormat="1" applyFont="1" applyFill="1" applyBorder="1"/>
    <xf numFmtId="177" fontId="43" fillId="0" borderId="67" xfId="12" applyNumberFormat="1" applyFont="1" applyBorder="1"/>
    <xf numFmtId="0" fontId="42" fillId="0" borderId="0" xfId="12" applyNumberFormat="1" applyFont="1" applyAlignment="1">
      <alignment horizontal="left"/>
    </xf>
    <xf numFmtId="177" fontId="4" fillId="3" borderId="62" xfId="12" applyNumberFormat="1" applyFont="1" applyFill="1" applyBorder="1"/>
    <xf numFmtId="177" fontId="43" fillId="0" borderId="68" xfId="12" applyNumberFormat="1" applyFont="1" applyBorder="1"/>
    <xf numFmtId="0" fontId="42" fillId="0" borderId="0" xfId="2" applyFont="1" applyAlignment="1">
      <alignment horizontal="left"/>
    </xf>
    <xf numFmtId="175" fontId="4" fillId="0" borderId="56" xfId="2" applyNumberFormat="1" applyFont="1" applyBorder="1"/>
    <xf numFmtId="9" fontId="4" fillId="0" borderId="69" xfId="13" applyFont="1" applyBorder="1"/>
    <xf numFmtId="0" fontId="41" fillId="14" borderId="70" xfId="2" applyFont="1" applyFill="1" applyBorder="1" applyAlignment="1">
      <alignment horizontal="center"/>
    </xf>
    <xf numFmtId="0" fontId="41" fillId="14" borderId="68" xfId="2" applyFont="1" applyFill="1" applyBorder="1" applyAlignment="1">
      <alignment horizontal="center"/>
    </xf>
    <xf numFmtId="0" fontId="41" fillId="0" borderId="71" xfId="2" applyFont="1" applyBorder="1" applyAlignment="1">
      <alignment horizontal="center"/>
    </xf>
    <xf numFmtId="0" fontId="41" fillId="0" borderId="7" xfId="2" applyFont="1" applyBorder="1"/>
    <xf numFmtId="0" fontId="4" fillId="9" borderId="70" xfId="2" applyFont="1" applyFill="1" applyBorder="1"/>
    <xf numFmtId="0" fontId="41" fillId="14" borderId="70" xfId="2" applyFont="1" applyFill="1" applyBorder="1"/>
    <xf numFmtId="0" fontId="41" fillId="0" borderId="6" xfId="2" applyFont="1" applyBorder="1" applyAlignment="1">
      <alignment horizontal="center"/>
    </xf>
    <xf numFmtId="177" fontId="41" fillId="9" borderId="67" xfId="12" applyNumberFormat="1" applyFont="1" applyFill="1" applyBorder="1"/>
    <xf numFmtId="175" fontId="41" fillId="14" borderId="67" xfId="2" applyNumberFormat="1" applyFont="1" applyFill="1" applyBorder="1"/>
    <xf numFmtId="0" fontId="41" fillId="0" borderId="72" xfId="2" applyFont="1" applyBorder="1" applyAlignment="1">
      <alignment horizontal="center"/>
    </xf>
    <xf numFmtId="0" fontId="41" fillId="0" borderId="1" xfId="2" applyFont="1" applyBorder="1"/>
    <xf numFmtId="177" fontId="41" fillId="9" borderId="68" xfId="12" applyNumberFormat="1" applyFont="1" applyFill="1" applyBorder="1"/>
    <xf numFmtId="175" fontId="41" fillId="14" borderId="68" xfId="2" applyNumberFormat="1" applyFont="1" applyFill="1" applyBorder="1"/>
    <xf numFmtId="0" fontId="9" fillId="0" borderId="0" xfId="2" applyFont="1" applyAlignment="1">
      <alignment horizontal="center"/>
    </xf>
    <xf numFmtId="176" fontId="2" fillId="0" borderId="0" xfId="2" applyNumberFormat="1"/>
    <xf numFmtId="9" fontId="9" fillId="0" borderId="0" xfId="2" applyNumberFormat="1" applyFont="1" applyAlignment="1">
      <alignment horizontal="center"/>
    </xf>
    <xf numFmtId="9" fontId="2" fillId="0" borderId="0" xfId="9" applyFont="1"/>
    <xf numFmtId="1" fontId="2" fillId="0" borderId="0" xfId="2" applyNumberFormat="1"/>
  </cellXfs>
  <cellStyles count="14">
    <cellStyle name="Comma 2 2 2" xfId="10" xr:uid="{AB970D3B-CE7A-4CDF-BEEA-FCC9161F43D5}"/>
    <cellStyle name="Comma 2 4" xfId="6" xr:uid="{8814F909-D877-46DD-9C2F-C4805F781DCC}"/>
    <cellStyle name="Currency" xfId="1" builtinId="4"/>
    <cellStyle name="Currency 2 2" xfId="4" xr:uid="{ABC5378B-7443-4179-9578-4C309C271A05}"/>
    <cellStyle name="Currency 2 2 2" xfId="12" xr:uid="{7DC978E2-501D-44BE-9CEF-DF500FB69DD0}"/>
    <cellStyle name="Currency 3 2" xfId="5" xr:uid="{4705108C-A724-4BFA-BE02-F46F46F3153B}"/>
    <cellStyle name="Currency 3 3" xfId="8" xr:uid="{BE0F9190-8D4D-421D-BB44-D66543CAF3CA}"/>
    <cellStyle name="Normal" xfId="0" builtinId="0"/>
    <cellStyle name="Normal 2 2" xfId="3" xr:uid="{0326B097-EFDE-43AD-93E9-EE845F1BC740}"/>
    <cellStyle name="Normal 2 2 3" xfId="2" xr:uid="{D3AC8F1F-CC11-466F-A014-B5A3C4DE3F26}"/>
    <cellStyle name="Normal 2 3" xfId="11" xr:uid="{A56D2C0B-1E67-427F-9E59-B2A95A810DFC}"/>
    <cellStyle name="Percent 2 2" xfId="7" xr:uid="{FDCF0A80-3670-4BF4-883D-7AB7B266CBBC}"/>
    <cellStyle name="Percent 2 2 2" xfId="13" xr:uid="{10FD1938-98D4-443B-B89F-64CF6A370B17}"/>
    <cellStyle name="Percent 3" xfId="9" xr:uid="{6BA0AE35-A2E1-419F-A2AD-3165080F38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491067</xdr:colOff>
      <xdr:row>32</xdr:row>
      <xdr:rowOff>144780</xdr:rowOff>
    </xdr:from>
    <xdr:to>
      <xdr:col>5</xdr:col>
      <xdr:colOff>510540</xdr:colOff>
      <xdr:row>50</xdr:row>
      <xdr:rowOff>186267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E5986A3-9E75-49BE-8A4F-4C02CD2F6666}"/>
            </a:ext>
          </a:extLst>
        </xdr:cNvPr>
        <xdr:cNvSpPr>
          <a:spLocks noChangeShapeType="1"/>
        </xdr:cNvSpPr>
      </xdr:nvSpPr>
      <xdr:spPr bwMode="auto">
        <a:xfrm flipH="1">
          <a:off x="7399867" y="6729730"/>
          <a:ext cx="19473" cy="3895937"/>
        </a:xfrm>
        <a:prstGeom prst="line">
          <a:avLst/>
        </a:prstGeom>
        <a:noFill/>
        <a:ln w="19080">
          <a:solidFill>
            <a:srgbClr val="FF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203198</xdr:colOff>
      <xdr:row>51</xdr:row>
      <xdr:rowOff>101600</xdr:rowOff>
    </xdr:from>
    <xdr:to>
      <xdr:col>5</xdr:col>
      <xdr:colOff>355599</xdr:colOff>
      <xdr:row>51</xdr:row>
      <xdr:rowOff>106680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DA50AB2-025D-4DE5-8CF6-76076C21C503}"/>
            </a:ext>
          </a:extLst>
        </xdr:cNvPr>
        <xdr:cNvSpPr>
          <a:spLocks noChangeShapeType="1"/>
        </xdr:cNvSpPr>
      </xdr:nvSpPr>
      <xdr:spPr bwMode="auto">
        <a:xfrm flipH="1">
          <a:off x="6019798" y="10744200"/>
          <a:ext cx="1244601" cy="5080"/>
        </a:xfrm>
        <a:prstGeom prst="line">
          <a:avLst/>
        </a:prstGeom>
        <a:noFill/>
        <a:ln w="19080">
          <a:solidFill>
            <a:srgbClr val="FF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93133</xdr:colOff>
      <xdr:row>29</xdr:row>
      <xdr:rowOff>93134</xdr:rowOff>
    </xdr:from>
    <xdr:to>
      <xdr:col>4</xdr:col>
      <xdr:colOff>914400</xdr:colOff>
      <xdr:row>29</xdr:row>
      <xdr:rowOff>101600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E6FDA9BC-539A-480F-8114-9CF9300DCDBA}"/>
            </a:ext>
          </a:extLst>
        </xdr:cNvPr>
        <xdr:cNvCxnSpPr/>
      </xdr:nvCxnSpPr>
      <xdr:spPr>
        <a:xfrm>
          <a:off x="4817533" y="6068484"/>
          <a:ext cx="1913467" cy="84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618064</xdr:colOff>
      <xdr:row>51</xdr:row>
      <xdr:rowOff>93133</xdr:rowOff>
    </xdr:from>
    <xdr:to>
      <xdr:col>5</xdr:col>
      <xdr:colOff>939799</xdr:colOff>
      <xdr:row>51</xdr:row>
      <xdr:rowOff>93134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CB1D9CBA-3508-42A2-B134-7EFFC1B4CE21}"/>
            </a:ext>
          </a:extLst>
        </xdr:cNvPr>
        <xdr:cNvSpPr>
          <a:spLocks noChangeShapeType="1"/>
        </xdr:cNvSpPr>
      </xdr:nvSpPr>
      <xdr:spPr bwMode="auto">
        <a:xfrm>
          <a:off x="7526864" y="10735733"/>
          <a:ext cx="321735" cy="1"/>
        </a:xfrm>
        <a:prstGeom prst="line">
          <a:avLst/>
        </a:prstGeom>
        <a:noFill/>
        <a:ln w="19080">
          <a:solidFill>
            <a:srgbClr val="FF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53</xdr:row>
      <xdr:rowOff>114300</xdr:rowOff>
    </xdr:from>
    <xdr:to>
      <xdr:col>2</xdr:col>
      <xdr:colOff>76200</xdr:colOff>
      <xdr:row>54</xdr:row>
      <xdr:rowOff>137160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80D7381-C826-4F7F-98B0-8D64FC982DFE}"/>
            </a:ext>
          </a:extLst>
        </xdr:cNvPr>
        <xdr:cNvSpPr txBox="1">
          <a:spLocks noChangeArrowheads="1"/>
        </xdr:cNvSpPr>
      </xdr:nvSpPr>
      <xdr:spPr bwMode="auto">
        <a:xfrm>
          <a:off x="3041650" y="9582150"/>
          <a:ext cx="76200" cy="20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114300</xdr:rowOff>
    </xdr:from>
    <xdr:to>
      <xdr:col>6</xdr:col>
      <xdr:colOff>76200</xdr:colOff>
      <xdr:row>49</xdr:row>
      <xdr:rowOff>137160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37B8A55-6D87-4C05-B3BD-6477C5B8DA76}"/>
            </a:ext>
          </a:extLst>
        </xdr:cNvPr>
        <xdr:cNvSpPr txBox="1">
          <a:spLocks noChangeArrowheads="1"/>
        </xdr:cNvSpPr>
      </xdr:nvSpPr>
      <xdr:spPr bwMode="auto">
        <a:xfrm>
          <a:off x="6267450" y="8693150"/>
          <a:ext cx="76200" cy="20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114300</xdr:rowOff>
    </xdr:from>
    <xdr:to>
      <xdr:col>6</xdr:col>
      <xdr:colOff>76200</xdr:colOff>
      <xdr:row>49</xdr:row>
      <xdr:rowOff>137160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93A5FEB-5799-4C56-9B51-10A2C40D1A78}"/>
            </a:ext>
          </a:extLst>
        </xdr:cNvPr>
        <xdr:cNvSpPr txBox="1">
          <a:spLocks noChangeArrowheads="1"/>
        </xdr:cNvSpPr>
      </xdr:nvSpPr>
      <xdr:spPr bwMode="auto">
        <a:xfrm>
          <a:off x="6267450" y="8693150"/>
          <a:ext cx="76200" cy="20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114300</xdr:rowOff>
    </xdr:from>
    <xdr:to>
      <xdr:col>6</xdr:col>
      <xdr:colOff>76200</xdr:colOff>
      <xdr:row>49</xdr:row>
      <xdr:rowOff>137160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0777A9B-79B0-4B41-AD7F-D4B5AD79B62D}"/>
            </a:ext>
          </a:extLst>
        </xdr:cNvPr>
        <xdr:cNvSpPr txBox="1">
          <a:spLocks noChangeArrowheads="1"/>
        </xdr:cNvSpPr>
      </xdr:nvSpPr>
      <xdr:spPr bwMode="auto">
        <a:xfrm>
          <a:off x="6267450" y="8693150"/>
          <a:ext cx="76200" cy="20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48</xdr:row>
      <xdr:rowOff>114300</xdr:rowOff>
    </xdr:from>
    <xdr:to>
      <xdr:col>7</xdr:col>
      <xdr:colOff>76200</xdr:colOff>
      <xdr:row>49</xdr:row>
      <xdr:rowOff>137160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4B98A3C-B6CC-4D2E-8E74-EC967B2F5F65}"/>
            </a:ext>
          </a:extLst>
        </xdr:cNvPr>
        <xdr:cNvSpPr txBox="1">
          <a:spLocks noChangeArrowheads="1"/>
        </xdr:cNvSpPr>
      </xdr:nvSpPr>
      <xdr:spPr bwMode="auto">
        <a:xfrm>
          <a:off x="6940550" y="8693150"/>
          <a:ext cx="76200" cy="20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114300</xdr:rowOff>
    </xdr:from>
    <xdr:to>
      <xdr:col>6</xdr:col>
      <xdr:colOff>76200</xdr:colOff>
      <xdr:row>49</xdr:row>
      <xdr:rowOff>137160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3CC862C4-81C4-4571-BED2-B27B3FC8F423}"/>
            </a:ext>
          </a:extLst>
        </xdr:cNvPr>
        <xdr:cNvSpPr txBox="1">
          <a:spLocks noChangeArrowheads="1"/>
        </xdr:cNvSpPr>
      </xdr:nvSpPr>
      <xdr:spPr bwMode="auto">
        <a:xfrm>
          <a:off x="6267450" y="8693150"/>
          <a:ext cx="76200" cy="20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114300</xdr:rowOff>
    </xdr:from>
    <xdr:to>
      <xdr:col>6</xdr:col>
      <xdr:colOff>76200</xdr:colOff>
      <xdr:row>49</xdr:row>
      <xdr:rowOff>137160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1990505-F7EB-42A3-9D98-6194A702464C}"/>
            </a:ext>
          </a:extLst>
        </xdr:cNvPr>
        <xdr:cNvSpPr txBox="1">
          <a:spLocks noChangeArrowheads="1"/>
        </xdr:cNvSpPr>
      </xdr:nvSpPr>
      <xdr:spPr bwMode="auto">
        <a:xfrm>
          <a:off x="6267450" y="8693150"/>
          <a:ext cx="76200" cy="20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114300</xdr:rowOff>
    </xdr:from>
    <xdr:to>
      <xdr:col>6</xdr:col>
      <xdr:colOff>76200</xdr:colOff>
      <xdr:row>49</xdr:row>
      <xdr:rowOff>137160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AC4B569-CCC8-44DA-9E6C-4022138F41F3}"/>
            </a:ext>
          </a:extLst>
        </xdr:cNvPr>
        <xdr:cNvSpPr txBox="1">
          <a:spLocks noChangeArrowheads="1"/>
        </xdr:cNvSpPr>
      </xdr:nvSpPr>
      <xdr:spPr bwMode="auto">
        <a:xfrm>
          <a:off x="6267450" y="8693150"/>
          <a:ext cx="76200" cy="20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48</xdr:row>
      <xdr:rowOff>114300</xdr:rowOff>
    </xdr:from>
    <xdr:ext cx="76200" cy="1981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C834C20-BE3D-411A-831B-E7FA3F9A67D3}"/>
            </a:ext>
          </a:extLst>
        </xdr:cNvPr>
        <xdr:cNvSpPr txBox="1">
          <a:spLocks noChangeArrowheads="1"/>
        </xdr:cNvSpPr>
      </xdr:nvSpPr>
      <xdr:spPr bwMode="auto">
        <a:xfrm>
          <a:off x="6267450" y="86931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</xdr:row>
      <xdr:rowOff>114300</xdr:rowOff>
    </xdr:from>
    <xdr:ext cx="76200" cy="1981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D74A7EB-ADCB-42B2-83B4-58B34C717D41}"/>
            </a:ext>
          </a:extLst>
        </xdr:cNvPr>
        <xdr:cNvSpPr txBox="1">
          <a:spLocks noChangeArrowheads="1"/>
        </xdr:cNvSpPr>
      </xdr:nvSpPr>
      <xdr:spPr bwMode="auto">
        <a:xfrm>
          <a:off x="6267450" y="86931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0</xdr:colOff>
      <xdr:row>8</xdr:row>
      <xdr:rowOff>76200</xdr:rowOff>
    </xdr:from>
    <xdr:to>
      <xdr:col>3</xdr:col>
      <xdr:colOff>845820</xdr:colOff>
      <xdr:row>9</xdr:row>
      <xdr:rowOff>60960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6EDF7553-910B-419E-A887-5A4F7ED511EE}"/>
            </a:ext>
          </a:extLst>
        </xdr:cNvPr>
        <xdr:cNvCxnSpPr/>
      </xdr:nvCxnSpPr>
      <xdr:spPr>
        <a:xfrm flipH="1">
          <a:off x="4146550" y="1549400"/>
          <a:ext cx="845820" cy="1625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121920</xdr:colOff>
      <xdr:row>11</xdr:row>
      <xdr:rowOff>106680</xdr:rowOff>
    </xdr:from>
    <xdr:to>
      <xdr:col>4</xdr:col>
      <xdr:colOff>937260</xdr:colOff>
      <xdr:row>13</xdr:row>
      <xdr:rowOff>83820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42BF3D97-E19C-4BF0-B842-D93635F19A60}"/>
            </a:ext>
          </a:extLst>
        </xdr:cNvPr>
        <xdr:cNvCxnSpPr/>
      </xdr:nvCxnSpPr>
      <xdr:spPr>
        <a:xfrm flipH="1">
          <a:off x="4268470" y="2119630"/>
          <a:ext cx="1729740" cy="3390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</xdr:colOff>
      <xdr:row>23</xdr:row>
      <xdr:rowOff>99060</xdr:rowOff>
    </xdr:from>
    <xdr:to>
      <xdr:col>5</xdr:col>
      <xdr:colOff>7620</xdr:colOff>
      <xdr:row>23</xdr:row>
      <xdr:rowOff>99060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EABB543-C9EE-4507-AE23-8BB5769EAD2E}"/>
            </a:ext>
          </a:extLst>
        </xdr:cNvPr>
        <xdr:cNvCxnSpPr/>
      </xdr:nvCxnSpPr>
      <xdr:spPr>
        <a:xfrm flipH="1">
          <a:off x="5121910" y="4283710"/>
          <a:ext cx="10007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46</xdr:row>
      <xdr:rowOff>28575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1DFB6F3-EFF8-4CD4-B7EB-6D7E218E829F}"/>
            </a:ext>
          </a:extLst>
        </xdr:cNvPr>
        <xdr:cNvSpPr txBox="1">
          <a:spLocks noChangeArrowheads="1"/>
        </xdr:cNvSpPr>
      </xdr:nvSpPr>
      <xdr:spPr bwMode="auto">
        <a:xfrm>
          <a:off x="3041650" y="8045450"/>
          <a:ext cx="76200" cy="20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Documents\DOE%20START%20Round%203\Deliverables\Final%20Drafts\Final%20Submissions\PCE%20Spreadsheet%20Originals.xlsx" TargetMode="External"/><Relationship Id="rId1" Type="http://schemas.openxmlformats.org/officeDocument/2006/relationships/externalLinkPath" Target="/Documents/Documents/DOE%20START%20Round%203/Deliverables/Final%20Drafts/Final%20Submissions/PCE%20Spreadsheet%20Origina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CE.filings/Akhiok/AKHIOK99.a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CE.filings/Chenega%20Bay/LARSENBAY98.a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nie/Documents/DOE%20START%20Round%203/Deliverables/Final%20Drafts/Elementary%20Version/Final%20Formatted%20Lessons/8.%20Annual%20Report%20to%20the%20RCA/YE1231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CE.filings/Ungusraq/NELSONLG98.an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nie/Documents/DOE%20Technical%20Assistance/Technical%20Assistance%20Contract/Levelock/Working%20Ledger/2018%20Levelock%20Ledger%20FINAL%20through%20Jul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ED_APUC1\DATA\HOME\FINANCE\PCE.filings\SHELDONPT98.an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er Reading Sheet"/>
      <sheetName val="Sample Ledger"/>
      <sheetName val="KWhGener-FuelInfo"/>
      <sheetName val="KWhSold-PCEkWh"/>
      <sheetName val="Directions for Fuel Report"/>
      <sheetName val="Fuel Report Form"/>
      <sheetName val="544 Claim for Refund"/>
      <sheetName val="544.1 Schedule of Invoices"/>
      <sheetName val="544.2 Equipment List"/>
      <sheetName val="Page 5 of Annual Report"/>
      <sheetName val="YTD kWhGener-FuelInfo"/>
      <sheetName val="Depreciation Schedule '16"/>
      <sheetName val="Schedule in Transition"/>
      <sheetName val="Depreciation '17"/>
      <sheetName val="Rate Calculation"/>
      <sheetName val="PCE Estimation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 1 &amp; 2"/>
      <sheetName val="Trend"/>
      <sheetName val="Dep98"/>
      <sheetName val="Loan"/>
      <sheetName val="App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ces"/>
      <sheetName val="App3"/>
      <sheetName val="Trend"/>
      <sheetName val="Depreciation (2)"/>
      <sheetName val="Depreciation"/>
      <sheetName val="Efficienc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Title Page"/>
      <sheetName val="Page1"/>
      <sheetName val="Page 2"/>
      <sheetName val="Page 3"/>
      <sheetName val="Page 4"/>
      <sheetName val="Page 4A"/>
      <sheetName val="Page 5"/>
      <sheetName val="Page 6 "/>
      <sheetName val="Page7"/>
    </sheetNames>
    <sheetDataSet>
      <sheetData sheetId="0"/>
      <sheetData sheetId="1"/>
      <sheetData sheetId="2">
        <row r="12">
          <cell r="J12">
            <v>0.16669999999999999</v>
          </cell>
        </row>
        <row r="17">
          <cell r="D17">
            <v>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ces"/>
      <sheetName val="App3"/>
      <sheetName val="Trend"/>
      <sheetName val="Depreciation (2)"/>
      <sheetName val="Depreciation"/>
    </sheetNames>
    <sheetDataSet>
      <sheetData sheetId="0"/>
      <sheetData sheetId="1"/>
      <sheetData sheetId="2"/>
      <sheetData sheetId="3"/>
      <sheetData sheetId="4">
        <row r="1">
          <cell r="A1" t="str">
            <v>Nelson Lagoon Depreciation Schedule - Year End 12/31/94</v>
          </cell>
          <cell r="G1" t="str">
            <v>O'H-1</v>
          </cell>
        </row>
        <row r="3">
          <cell r="B3" t="str">
            <v>Purchase</v>
          </cell>
          <cell r="C3" t="str">
            <v>Purchase</v>
          </cell>
          <cell r="D3" t="str">
            <v>Expected</v>
          </cell>
          <cell r="E3" t="str">
            <v>Annual</v>
          </cell>
          <cell r="F3" t="str">
            <v>Accumulated</v>
          </cell>
          <cell r="G3" t="str">
            <v>Current</v>
          </cell>
        </row>
        <row r="4">
          <cell r="A4" t="str">
            <v>Asset</v>
          </cell>
          <cell r="B4" t="str">
            <v>Date</v>
          </cell>
          <cell r="C4" t="str">
            <v>Price</v>
          </cell>
          <cell r="D4" t="str">
            <v>Life</v>
          </cell>
          <cell r="E4" t="str">
            <v>Depreciation</v>
          </cell>
          <cell r="F4" t="str">
            <v>Depreciation</v>
          </cell>
          <cell r="G4" t="str">
            <v>Value</v>
          </cell>
        </row>
        <row r="5">
          <cell r="A5" t="str">
            <v>20 KW Caterpillar</v>
          </cell>
          <cell r="B5">
            <v>1983</v>
          </cell>
          <cell r="C5">
            <v>33377</v>
          </cell>
          <cell r="D5">
            <v>14</v>
          </cell>
          <cell r="E5">
            <v>2384.0714285714284</v>
          </cell>
          <cell r="F5">
            <v>28608.857142857141</v>
          </cell>
          <cell r="G5">
            <v>4768.1428571428587</v>
          </cell>
        </row>
        <row r="6">
          <cell r="A6" t="str">
            <v>80 KW John Deere</v>
          </cell>
          <cell r="B6">
            <v>1987</v>
          </cell>
          <cell r="C6">
            <v>13963</v>
          </cell>
          <cell r="D6">
            <v>14</v>
          </cell>
          <cell r="E6">
            <v>997.35714285714289</v>
          </cell>
          <cell r="F6">
            <v>7646.16</v>
          </cell>
          <cell r="G6">
            <v>6316.84</v>
          </cell>
        </row>
        <row r="7">
          <cell r="A7" t="str">
            <v>80 KW John Deere</v>
          </cell>
          <cell r="B7">
            <v>1988</v>
          </cell>
          <cell r="C7">
            <v>21044</v>
          </cell>
          <cell r="D7">
            <v>14</v>
          </cell>
          <cell r="E7">
            <v>1503.1428571428571</v>
          </cell>
          <cell r="F7">
            <v>9769.8571428571431</v>
          </cell>
          <cell r="G7">
            <v>11274.142857142857</v>
          </cell>
        </row>
        <row r="8">
          <cell r="A8" t="str">
            <v>Copy Machine</v>
          </cell>
          <cell r="B8">
            <v>1989</v>
          </cell>
          <cell r="C8">
            <v>1231</v>
          </cell>
          <cell r="D8">
            <v>10</v>
          </cell>
          <cell r="E8">
            <v>123.1</v>
          </cell>
          <cell r="F8">
            <v>636</v>
          </cell>
          <cell r="G8">
            <v>595</v>
          </cell>
        </row>
        <row r="9">
          <cell r="A9" t="str">
            <v>Transformer</v>
          </cell>
          <cell r="B9">
            <v>1989</v>
          </cell>
          <cell r="C9">
            <v>712.35</v>
          </cell>
          <cell r="D9">
            <v>20</v>
          </cell>
          <cell r="E9">
            <v>35.6175</v>
          </cell>
          <cell r="F9">
            <v>213.70749999999998</v>
          </cell>
          <cell r="G9">
            <v>498.64250000000004</v>
          </cell>
          <cell r="H9">
            <v>320.55999999999995</v>
          </cell>
        </row>
        <row r="10">
          <cell r="A10" t="str">
            <v>#T25387-35</v>
          </cell>
        </row>
        <row r="11">
          <cell r="A11" t="str">
            <v>Transformer</v>
          </cell>
          <cell r="B11">
            <v>1989</v>
          </cell>
          <cell r="C11">
            <v>903</v>
          </cell>
          <cell r="D11">
            <v>20</v>
          </cell>
          <cell r="E11">
            <v>45.15</v>
          </cell>
          <cell r="F11">
            <v>267.21999999999997</v>
          </cell>
          <cell r="G11">
            <v>635.78</v>
          </cell>
          <cell r="H11">
            <v>402.66999999999996</v>
          </cell>
        </row>
        <row r="12">
          <cell r="A12" t="str">
            <v>#T253518-35</v>
          </cell>
        </row>
        <row r="13">
          <cell r="A13" t="str">
            <v>Power Stat System</v>
          </cell>
          <cell r="B13">
            <v>1992</v>
          </cell>
          <cell r="C13">
            <v>35528</v>
          </cell>
          <cell r="D13">
            <v>15</v>
          </cell>
          <cell r="E13">
            <v>2368.5333333333333</v>
          </cell>
          <cell r="F13">
            <v>3748.5333333333333</v>
          </cell>
          <cell r="G13">
            <v>31779.466666666667</v>
          </cell>
          <cell r="H13">
            <v>10854.133333333333</v>
          </cell>
        </row>
        <row r="14">
          <cell r="A14" t="str">
            <v>Generator</v>
          </cell>
          <cell r="B14">
            <v>1993</v>
          </cell>
          <cell r="C14">
            <v>8254</v>
          </cell>
          <cell r="D14">
            <v>14</v>
          </cell>
          <cell r="E14">
            <v>589.57142857142856</v>
          </cell>
          <cell r="F14">
            <v>1080.5714285714284</v>
          </cell>
          <cell r="G14">
            <v>7173.4285714285716</v>
          </cell>
          <cell r="H14">
            <v>2849.2857142857142</v>
          </cell>
        </row>
        <row r="15">
          <cell r="A15" t="str">
            <v>Computer</v>
          </cell>
          <cell r="B15" t="str">
            <v>3/94</v>
          </cell>
          <cell r="C15">
            <v>1275</v>
          </cell>
          <cell r="D15">
            <v>3</v>
          </cell>
          <cell r="E15">
            <v>319</v>
          </cell>
          <cell r="F15">
            <v>319</v>
          </cell>
          <cell r="G15">
            <v>956</v>
          </cell>
          <cell r="H15">
            <v>1276</v>
          </cell>
        </row>
        <row r="16">
          <cell r="A16" t="str">
            <v>Circuit Breaker</v>
          </cell>
          <cell r="B16" t="str">
            <v>3/94</v>
          </cell>
          <cell r="C16">
            <v>851</v>
          </cell>
          <cell r="D16">
            <v>10</v>
          </cell>
          <cell r="E16">
            <v>64</v>
          </cell>
          <cell r="F16">
            <v>64</v>
          </cell>
          <cell r="G16">
            <v>787</v>
          </cell>
          <cell r="H16">
            <v>256</v>
          </cell>
        </row>
        <row r="17">
          <cell r="H17">
            <v>0</v>
          </cell>
        </row>
        <row r="18">
          <cell r="A18" t="str">
            <v>TOTAL</v>
          </cell>
          <cell r="C18">
            <v>117138.35</v>
          </cell>
          <cell r="E18">
            <v>8429.54369047619</v>
          </cell>
          <cell r="F18">
            <v>52353.906547619044</v>
          </cell>
          <cell r="G18">
            <v>64784.443452380954</v>
          </cell>
        </row>
        <row r="21">
          <cell r="A21" t="str">
            <v>Nelson Lagoon Amortization Schedule - Year End 12/31/94</v>
          </cell>
        </row>
        <row r="24">
          <cell r="D24" t="str">
            <v>Expected</v>
          </cell>
          <cell r="E24" t="str">
            <v>1994</v>
          </cell>
          <cell r="F24" t="str">
            <v>Accumulated</v>
          </cell>
          <cell r="G24" t="str">
            <v>Remaining</v>
          </cell>
        </row>
        <row r="25">
          <cell r="A25" t="str">
            <v>Expense</v>
          </cell>
          <cell r="B25" t="str">
            <v>Date</v>
          </cell>
          <cell r="C25" t="str">
            <v>Price</v>
          </cell>
          <cell r="D25" t="str">
            <v>Life</v>
          </cell>
          <cell r="E25" t="str">
            <v>Amortization</v>
          </cell>
          <cell r="F25" t="str">
            <v>Amortization</v>
          </cell>
          <cell r="G25" t="str">
            <v>Value</v>
          </cell>
        </row>
        <row r="27">
          <cell r="A27" t="str">
            <v>80 KW Overhaul</v>
          </cell>
          <cell r="B27" t="str">
            <v>2/91</v>
          </cell>
          <cell r="C27">
            <v>4816.05</v>
          </cell>
          <cell r="D27">
            <v>6</v>
          </cell>
          <cell r="E27">
            <v>802.67500000000007</v>
          </cell>
          <cell r="F27">
            <v>3144.0250000000001</v>
          </cell>
          <cell r="G27">
            <v>1672.0250000000001</v>
          </cell>
        </row>
        <row r="28">
          <cell r="A28" t="str">
            <v>80 KW Overhaul</v>
          </cell>
          <cell r="B28" t="str">
            <v>12/91</v>
          </cell>
          <cell r="C28">
            <v>6640.96</v>
          </cell>
          <cell r="D28">
            <v>6</v>
          </cell>
          <cell r="E28">
            <v>1106.8266666666666</v>
          </cell>
          <cell r="F28">
            <v>3412.4799999999996</v>
          </cell>
          <cell r="G28">
            <v>3228.4800000000005</v>
          </cell>
        </row>
        <row r="30">
          <cell r="A30" t="str">
            <v>TOTAL</v>
          </cell>
          <cell r="C30">
            <v>11457.01</v>
          </cell>
          <cell r="E30">
            <v>1909.5016666666666</v>
          </cell>
          <cell r="F30">
            <v>6556.5049999999992</v>
          </cell>
          <cell r="G30">
            <v>4900.505000000001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. 17 Revised"/>
      <sheetName val="Feb.18 Revised"/>
      <sheetName val="March 2018"/>
      <sheetName val="April 2018"/>
      <sheetName val="May 2018"/>
      <sheetName val="May PCE"/>
      <sheetName val="June 2018"/>
      <sheetName val="June PCE"/>
      <sheetName val="July 2018"/>
      <sheetName val="July PCE"/>
      <sheetName val="KWhGener-FuelInfo"/>
      <sheetName val="KWhSold-PCEkWh"/>
      <sheetName val="Meter Reading 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ces"/>
      <sheetName val="App3"/>
      <sheetName val="Trend"/>
      <sheetName val="Depreciation"/>
    </sheetNames>
    <sheetDataSet>
      <sheetData sheetId="0">
        <row r="1">
          <cell r="I1" t="str">
            <v>SHELDON POINT ELECTRIC COMPANY</v>
          </cell>
          <cell r="K1" t="str">
            <v>SHELDON POINT ELECTRIC COMPANY</v>
          </cell>
          <cell r="N1" t="str">
            <v>APPENDIX 1</v>
          </cell>
          <cell r="P1" t="str">
            <v>APPENDIX 1</v>
          </cell>
        </row>
        <row r="2">
          <cell r="I2" t="str">
            <v>POWER COST EQUALIZATION CALCULATION</v>
          </cell>
          <cell r="K2" t="str">
            <v>POWER COST EQUALIZATION CALCULATION</v>
          </cell>
        </row>
        <row r="3">
          <cell r="I3" t="str">
            <v>FOR TEST PERIOD ENDING DECEMBER 31, 1997</v>
          </cell>
          <cell r="K3" t="str">
            <v>FOR TEST PERIOD ENDING DECEMBER 31, 1997</v>
          </cell>
        </row>
        <row r="4">
          <cell r="I4" t="str">
            <v>UPDATED FOR FUEL PRICE CHANGE</v>
          </cell>
          <cell r="K4" t="str">
            <v>ANNUAL UPDATE</v>
          </cell>
        </row>
        <row r="9">
          <cell r="L9" t="str">
            <v>Prior</v>
          </cell>
          <cell r="N9" t="str">
            <v>Prior</v>
          </cell>
        </row>
        <row r="10">
          <cell r="L10" t="str">
            <v>Commission</v>
          </cell>
          <cell r="M10" t="str">
            <v>Utility</v>
          </cell>
          <cell r="N10" t="str">
            <v>Commission</v>
          </cell>
          <cell r="O10" t="str">
            <v>Utility</v>
          </cell>
          <cell r="P10" t="str">
            <v>Staff</v>
          </cell>
        </row>
        <row r="11">
          <cell r="L11" t="str">
            <v>Approval</v>
          </cell>
          <cell r="M11" t="str">
            <v>Request</v>
          </cell>
          <cell r="N11" t="str">
            <v>Approval</v>
          </cell>
          <cell r="O11" t="str">
            <v>Request</v>
          </cell>
          <cell r="P11" t="str">
            <v>Recommended</v>
          </cell>
        </row>
        <row r="13">
          <cell r="I13" t="str">
            <v>A.</v>
          </cell>
          <cell r="J13" t="str">
            <v>Total kWh Generated</v>
          </cell>
          <cell r="K13" t="str">
            <v>A.</v>
          </cell>
          <cell r="L13">
            <v>411312</v>
          </cell>
          <cell r="M13">
            <v>411312</v>
          </cell>
          <cell r="N13">
            <v>402756</v>
          </cell>
          <cell r="O13">
            <v>411312</v>
          </cell>
          <cell r="P13">
            <v>411312</v>
          </cell>
          <cell r="Q13">
            <v>8556</v>
          </cell>
          <cell r="R13">
            <v>2.1243631379793224E-2</v>
          </cell>
        </row>
        <row r="15">
          <cell r="I15" t="str">
            <v>B.</v>
          </cell>
          <cell r="J15" t="str">
            <v>Total kWh Sold (Appendix 2)</v>
          </cell>
          <cell r="K15" t="str">
            <v>B.</v>
          </cell>
          <cell r="L15">
            <v>384694</v>
          </cell>
          <cell r="M15">
            <v>384694</v>
          </cell>
          <cell r="N15">
            <v>375188</v>
          </cell>
          <cell r="O15">
            <v>384694</v>
          </cell>
          <cell r="P15">
            <v>384694</v>
          </cell>
        </row>
        <row r="17">
          <cell r="I17" t="str">
            <v>C.</v>
          </cell>
          <cell r="J17" t="str">
            <v>Total Non-Fuel Costs (Appendix 2)</v>
          </cell>
          <cell r="K17" t="str">
            <v>C.</v>
          </cell>
          <cell r="L17">
            <v>59214.205000000002</v>
          </cell>
          <cell r="M17">
            <v>59214.205000000002</v>
          </cell>
          <cell r="N17">
            <v>57914.34</v>
          </cell>
          <cell r="O17">
            <v>61160.73</v>
          </cell>
          <cell r="P17">
            <v>59214.205000000002</v>
          </cell>
        </row>
        <row r="19">
          <cell r="I19" t="str">
            <v>D.</v>
          </cell>
          <cell r="J19" t="str">
            <v>Non-Fuel Cost/kWh (C / B)</v>
          </cell>
          <cell r="K19" t="str">
            <v>D.</v>
          </cell>
          <cell r="L19">
            <v>0.15392547063380246</v>
          </cell>
          <cell r="M19">
            <v>0.15392547063380246</v>
          </cell>
          <cell r="N19">
            <v>0.154360853758649</v>
          </cell>
          <cell r="O19">
            <v>0.15898540138395711</v>
          </cell>
          <cell r="P19">
            <v>0.15392547063380246</v>
          </cell>
          <cell r="Q19">
            <v>4.6245476253081175E-3</v>
          </cell>
          <cell r="R19">
            <v>2.9959329147912279E-2</v>
          </cell>
        </row>
        <row r="21">
          <cell r="I21" t="str">
            <v>E.</v>
          </cell>
          <cell r="J21" t="str">
            <v>Total Fuel Costs (Appendix 2)</v>
          </cell>
          <cell r="K21" t="str">
            <v>E.</v>
          </cell>
          <cell r="L21">
            <v>36967.252160339965</v>
          </cell>
          <cell r="M21">
            <v>38152.661</v>
          </cell>
          <cell r="N21">
            <v>44898.044999999998</v>
          </cell>
          <cell r="O21">
            <v>36967.252160339965</v>
          </cell>
          <cell r="P21">
            <v>36967.252160339965</v>
          </cell>
        </row>
        <row r="23">
          <cell r="I23" t="str">
            <v>F.</v>
          </cell>
          <cell r="J23" t="str">
            <v>Fuel Costs/kWh (E / B)</v>
          </cell>
          <cell r="K23" t="str">
            <v>F.</v>
          </cell>
          <cell r="L23">
            <v>9.6095213755192352E-2</v>
          </cell>
          <cell r="M23">
            <v>9.9176646893374992E-2</v>
          </cell>
          <cell r="N23">
            <v>0.1196681263793085</v>
          </cell>
          <cell r="O23">
            <v>9.6095213755192352E-2</v>
          </cell>
          <cell r="P23">
            <v>9.6095213755192352E-2</v>
          </cell>
          <cell r="Q23">
            <v>-4.1997511195998039E-3</v>
          </cell>
          <cell r="R23">
            <v>-3.5094985161612524E-2</v>
          </cell>
        </row>
        <row r="25">
          <cell r="I25" t="str">
            <v>G.</v>
          </cell>
          <cell r="J25" t="str">
            <v>Eligible Costs/kWh (D + F)</v>
          </cell>
          <cell r="K25" t="str">
            <v>G.</v>
          </cell>
          <cell r="L25">
            <v>0.25002068438899483</v>
          </cell>
          <cell r="M25">
            <v>0.25310211752717748</v>
          </cell>
          <cell r="N25">
            <v>0.27402898013795751</v>
          </cell>
          <cell r="O25">
            <v>0.25508061513914948</v>
          </cell>
          <cell r="P25">
            <v>0.25002068438899483</v>
          </cell>
        </row>
        <row r="27">
          <cell r="I27" t="str">
            <v>H.</v>
          </cell>
          <cell r="J27" t="str">
            <v>Eligible Cost/kWh (G)</v>
          </cell>
          <cell r="K27" t="str">
            <v>H.</v>
          </cell>
          <cell r="L27" t="str">
            <v>Eligible Cost/kWh (G)</v>
          </cell>
        </row>
        <row r="28">
          <cell r="J28" t="str">
            <v xml:space="preserve">  Less 9.7 cents/kWh</v>
          </cell>
          <cell r="L28" t="str">
            <v xml:space="preserve">  Less 9.7 cents/kWh</v>
          </cell>
          <cell r="M28">
            <v>0.15610211752717748</v>
          </cell>
          <cell r="N28">
            <v>0.17702898013795751</v>
          </cell>
          <cell r="O28">
            <v>0.15808061513914948</v>
          </cell>
          <cell r="P28">
            <v>0.15302068438899483</v>
          </cell>
          <cell r="Q28" t="str">
            <v>Base Rate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E7345-AFB3-4327-A693-299983087B79}">
  <sheetPr>
    <tabColor theme="7" tint="-0.249977111117893"/>
    <pageSetUpPr fitToPage="1"/>
  </sheetPr>
  <dimension ref="A1:L67"/>
  <sheetViews>
    <sheetView view="pageBreakPreview" topLeftCell="A31" zoomScale="90" zoomScaleNormal="85" zoomScaleSheetLayoutView="90" workbookViewId="0">
      <selection activeCell="I55" sqref="I55"/>
    </sheetView>
  </sheetViews>
  <sheetFormatPr defaultColWidth="9.6328125" defaultRowHeight="12.5"/>
  <cols>
    <col min="1" max="1" width="31.90625" style="59" customWidth="1"/>
    <col min="2" max="2" width="17.36328125" style="59" customWidth="1"/>
    <col min="3" max="3" width="18.36328125" style="59" customWidth="1"/>
    <col min="4" max="5" width="15.6328125" style="59" customWidth="1"/>
    <col min="6" max="6" width="14.54296875" style="59" customWidth="1"/>
    <col min="7" max="7" width="17.54296875" style="59" customWidth="1"/>
    <col min="8" max="8" width="15.1796875" style="59" customWidth="1"/>
    <col min="9" max="9" width="15.6328125" style="231" customWidth="1"/>
    <col min="10" max="10" width="12.453125" style="59" customWidth="1"/>
    <col min="11" max="256" width="9.6328125" style="59"/>
    <col min="257" max="257" width="31.90625" style="59" customWidth="1"/>
    <col min="258" max="258" width="17.36328125" style="59" customWidth="1"/>
    <col min="259" max="259" width="18.36328125" style="59" customWidth="1"/>
    <col min="260" max="261" width="15.6328125" style="59" customWidth="1"/>
    <col min="262" max="262" width="12.36328125" style="59" customWidth="1"/>
    <col min="263" max="263" width="17.54296875" style="59" customWidth="1"/>
    <col min="264" max="264" width="15.1796875" style="59" customWidth="1"/>
    <col min="265" max="265" width="15.6328125" style="59" customWidth="1"/>
    <col min="266" max="266" width="5.90625" style="59" customWidth="1"/>
    <col min="267" max="512" width="9.6328125" style="59"/>
    <col min="513" max="513" width="31.90625" style="59" customWidth="1"/>
    <col min="514" max="514" width="17.36328125" style="59" customWidth="1"/>
    <col min="515" max="515" width="18.36328125" style="59" customWidth="1"/>
    <col min="516" max="517" width="15.6328125" style="59" customWidth="1"/>
    <col min="518" max="518" width="12.36328125" style="59" customWidth="1"/>
    <col min="519" max="519" width="17.54296875" style="59" customWidth="1"/>
    <col min="520" max="520" width="15.1796875" style="59" customWidth="1"/>
    <col min="521" max="521" width="15.6328125" style="59" customWidth="1"/>
    <col min="522" max="522" width="5.90625" style="59" customWidth="1"/>
    <col min="523" max="768" width="9.6328125" style="59"/>
    <col min="769" max="769" width="31.90625" style="59" customWidth="1"/>
    <col min="770" max="770" width="17.36328125" style="59" customWidth="1"/>
    <col min="771" max="771" width="18.36328125" style="59" customWidth="1"/>
    <col min="772" max="773" width="15.6328125" style="59" customWidth="1"/>
    <col min="774" max="774" width="12.36328125" style="59" customWidth="1"/>
    <col min="775" max="775" width="17.54296875" style="59" customWidth="1"/>
    <col min="776" max="776" width="15.1796875" style="59" customWidth="1"/>
    <col min="777" max="777" width="15.6328125" style="59" customWidth="1"/>
    <col min="778" max="778" width="5.90625" style="59" customWidth="1"/>
    <col min="779" max="1024" width="9.6328125" style="59"/>
    <col min="1025" max="1025" width="31.90625" style="59" customWidth="1"/>
    <col min="1026" max="1026" width="17.36328125" style="59" customWidth="1"/>
    <col min="1027" max="1027" width="18.36328125" style="59" customWidth="1"/>
    <col min="1028" max="1029" width="15.6328125" style="59" customWidth="1"/>
    <col min="1030" max="1030" width="12.36328125" style="59" customWidth="1"/>
    <col min="1031" max="1031" width="17.54296875" style="59" customWidth="1"/>
    <col min="1032" max="1032" width="15.1796875" style="59" customWidth="1"/>
    <col min="1033" max="1033" width="15.6328125" style="59" customWidth="1"/>
    <col min="1034" max="1034" width="5.90625" style="59" customWidth="1"/>
    <col min="1035" max="1280" width="9.6328125" style="59"/>
    <col min="1281" max="1281" width="31.90625" style="59" customWidth="1"/>
    <col min="1282" max="1282" width="17.36328125" style="59" customWidth="1"/>
    <col min="1283" max="1283" width="18.36328125" style="59" customWidth="1"/>
    <col min="1284" max="1285" width="15.6328125" style="59" customWidth="1"/>
    <col min="1286" max="1286" width="12.36328125" style="59" customWidth="1"/>
    <col min="1287" max="1287" width="17.54296875" style="59" customWidth="1"/>
    <col min="1288" max="1288" width="15.1796875" style="59" customWidth="1"/>
    <col min="1289" max="1289" width="15.6328125" style="59" customWidth="1"/>
    <col min="1290" max="1290" width="5.90625" style="59" customWidth="1"/>
    <col min="1291" max="1536" width="9.6328125" style="59"/>
    <col min="1537" max="1537" width="31.90625" style="59" customWidth="1"/>
    <col min="1538" max="1538" width="17.36328125" style="59" customWidth="1"/>
    <col min="1539" max="1539" width="18.36328125" style="59" customWidth="1"/>
    <col min="1540" max="1541" width="15.6328125" style="59" customWidth="1"/>
    <col min="1542" max="1542" width="12.36328125" style="59" customWidth="1"/>
    <col min="1543" max="1543" width="17.54296875" style="59" customWidth="1"/>
    <col min="1544" max="1544" width="15.1796875" style="59" customWidth="1"/>
    <col min="1545" max="1545" width="15.6328125" style="59" customWidth="1"/>
    <col min="1546" max="1546" width="5.90625" style="59" customWidth="1"/>
    <col min="1547" max="1792" width="9.6328125" style="59"/>
    <col min="1793" max="1793" width="31.90625" style="59" customWidth="1"/>
    <col min="1794" max="1794" width="17.36328125" style="59" customWidth="1"/>
    <col min="1795" max="1795" width="18.36328125" style="59" customWidth="1"/>
    <col min="1796" max="1797" width="15.6328125" style="59" customWidth="1"/>
    <col min="1798" max="1798" width="12.36328125" style="59" customWidth="1"/>
    <col min="1799" max="1799" width="17.54296875" style="59" customWidth="1"/>
    <col min="1800" max="1800" width="15.1796875" style="59" customWidth="1"/>
    <col min="1801" max="1801" width="15.6328125" style="59" customWidth="1"/>
    <col min="1802" max="1802" width="5.90625" style="59" customWidth="1"/>
    <col min="1803" max="2048" width="9.6328125" style="59"/>
    <col min="2049" max="2049" width="31.90625" style="59" customWidth="1"/>
    <col min="2050" max="2050" width="17.36328125" style="59" customWidth="1"/>
    <col min="2051" max="2051" width="18.36328125" style="59" customWidth="1"/>
    <col min="2052" max="2053" width="15.6328125" style="59" customWidth="1"/>
    <col min="2054" max="2054" width="12.36328125" style="59" customWidth="1"/>
    <col min="2055" max="2055" width="17.54296875" style="59" customWidth="1"/>
    <col min="2056" max="2056" width="15.1796875" style="59" customWidth="1"/>
    <col min="2057" max="2057" width="15.6328125" style="59" customWidth="1"/>
    <col min="2058" max="2058" width="5.90625" style="59" customWidth="1"/>
    <col min="2059" max="2304" width="9.6328125" style="59"/>
    <col min="2305" max="2305" width="31.90625" style="59" customWidth="1"/>
    <col min="2306" max="2306" width="17.36328125" style="59" customWidth="1"/>
    <col min="2307" max="2307" width="18.36328125" style="59" customWidth="1"/>
    <col min="2308" max="2309" width="15.6328125" style="59" customWidth="1"/>
    <col min="2310" max="2310" width="12.36328125" style="59" customWidth="1"/>
    <col min="2311" max="2311" width="17.54296875" style="59" customWidth="1"/>
    <col min="2312" max="2312" width="15.1796875" style="59" customWidth="1"/>
    <col min="2313" max="2313" width="15.6328125" style="59" customWidth="1"/>
    <col min="2314" max="2314" width="5.90625" style="59" customWidth="1"/>
    <col min="2315" max="2560" width="9.6328125" style="59"/>
    <col min="2561" max="2561" width="31.90625" style="59" customWidth="1"/>
    <col min="2562" max="2562" width="17.36328125" style="59" customWidth="1"/>
    <col min="2563" max="2563" width="18.36328125" style="59" customWidth="1"/>
    <col min="2564" max="2565" width="15.6328125" style="59" customWidth="1"/>
    <col min="2566" max="2566" width="12.36328125" style="59" customWidth="1"/>
    <col min="2567" max="2567" width="17.54296875" style="59" customWidth="1"/>
    <col min="2568" max="2568" width="15.1796875" style="59" customWidth="1"/>
    <col min="2569" max="2569" width="15.6328125" style="59" customWidth="1"/>
    <col min="2570" max="2570" width="5.90625" style="59" customWidth="1"/>
    <col min="2571" max="2816" width="9.6328125" style="59"/>
    <col min="2817" max="2817" width="31.90625" style="59" customWidth="1"/>
    <col min="2818" max="2818" width="17.36328125" style="59" customWidth="1"/>
    <col min="2819" max="2819" width="18.36328125" style="59" customWidth="1"/>
    <col min="2820" max="2821" width="15.6328125" style="59" customWidth="1"/>
    <col min="2822" max="2822" width="12.36328125" style="59" customWidth="1"/>
    <col min="2823" max="2823" width="17.54296875" style="59" customWidth="1"/>
    <col min="2824" max="2824" width="15.1796875" style="59" customWidth="1"/>
    <col min="2825" max="2825" width="15.6328125" style="59" customWidth="1"/>
    <col min="2826" max="2826" width="5.90625" style="59" customWidth="1"/>
    <col min="2827" max="3072" width="9.6328125" style="59"/>
    <col min="3073" max="3073" width="31.90625" style="59" customWidth="1"/>
    <col min="3074" max="3074" width="17.36328125" style="59" customWidth="1"/>
    <col min="3075" max="3075" width="18.36328125" style="59" customWidth="1"/>
    <col min="3076" max="3077" width="15.6328125" style="59" customWidth="1"/>
    <col min="3078" max="3078" width="12.36328125" style="59" customWidth="1"/>
    <col min="3079" max="3079" width="17.54296875" style="59" customWidth="1"/>
    <col min="3080" max="3080" width="15.1796875" style="59" customWidth="1"/>
    <col min="3081" max="3081" width="15.6328125" style="59" customWidth="1"/>
    <col min="3082" max="3082" width="5.90625" style="59" customWidth="1"/>
    <col min="3083" max="3328" width="9.6328125" style="59"/>
    <col min="3329" max="3329" width="31.90625" style="59" customWidth="1"/>
    <col min="3330" max="3330" width="17.36328125" style="59" customWidth="1"/>
    <col min="3331" max="3331" width="18.36328125" style="59" customWidth="1"/>
    <col min="3332" max="3333" width="15.6328125" style="59" customWidth="1"/>
    <col min="3334" max="3334" width="12.36328125" style="59" customWidth="1"/>
    <col min="3335" max="3335" width="17.54296875" style="59" customWidth="1"/>
    <col min="3336" max="3336" width="15.1796875" style="59" customWidth="1"/>
    <col min="3337" max="3337" width="15.6328125" style="59" customWidth="1"/>
    <col min="3338" max="3338" width="5.90625" style="59" customWidth="1"/>
    <col min="3339" max="3584" width="9.6328125" style="59"/>
    <col min="3585" max="3585" width="31.90625" style="59" customWidth="1"/>
    <col min="3586" max="3586" width="17.36328125" style="59" customWidth="1"/>
    <col min="3587" max="3587" width="18.36328125" style="59" customWidth="1"/>
    <col min="3588" max="3589" width="15.6328125" style="59" customWidth="1"/>
    <col min="3590" max="3590" width="12.36328125" style="59" customWidth="1"/>
    <col min="3591" max="3591" width="17.54296875" style="59" customWidth="1"/>
    <col min="3592" max="3592" width="15.1796875" style="59" customWidth="1"/>
    <col min="3593" max="3593" width="15.6328125" style="59" customWidth="1"/>
    <col min="3594" max="3594" width="5.90625" style="59" customWidth="1"/>
    <col min="3595" max="3840" width="9.6328125" style="59"/>
    <col min="3841" max="3841" width="31.90625" style="59" customWidth="1"/>
    <col min="3842" max="3842" width="17.36328125" style="59" customWidth="1"/>
    <col min="3843" max="3843" width="18.36328125" style="59" customWidth="1"/>
    <col min="3844" max="3845" width="15.6328125" style="59" customWidth="1"/>
    <col min="3846" max="3846" width="12.36328125" style="59" customWidth="1"/>
    <col min="3847" max="3847" width="17.54296875" style="59" customWidth="1"/>
    <col min="3848" max="3848" width="15.1796875" style="59" customWidth="1"/>
    <col min="3849" max="3849" width="15.6328125" style="59" customWidth="1"/>
    <col min="3850" max="3850" width="5.90625" style="59" customWidth="1"/>
    <col min="3851" max="4096" width="9.6328125" style="59"/>
    <col min="4097" max="4097" width="31.90625" style="59" customWidth="1"/>
    <col min="4098" max="4098" width="17.36328125" style="59" customWidth="1"/>
    <col min="4099" max="4099" width="18.36328125" style="59" customWidth="1"/>
    <col min="4100" max="4101" width="15.6328125" style="59" customWidth="1"/>
    <col min="4102" max="4102" width="12.36328125" style="59" customWidth="1"/>
    <col min="4103" max="4103" width="17.54296875" style="59" customWidth="1"/>
    <col min="4104" max="4104" width="15.1796875" style="59" customWidth="1"/>
    <col min="4105" max="4105" width="15.6328125" style="59" customWidth="1"/>
    <col min="4106" max="4106" width="5.90625" style="59" customWidth="1"/>
    <col min="4107" max="4352" width="9.6328125" style="59"/>
    <col min="4353" max="4353" width="31.90625" style="59" customWidth="1"/>
    <col min="4354" max="4354" width="17.36328125" style="59" customWidth="1"/>
    <col min="4355" max="4355" width="18.36328125" style="59" customWidth="1"/>
    <col min="4356" max="4357" width="15.6328125" style="59" customWidth="1"/>
    <col min="4358" max="4358" width="12.36328125" style="59" customWidth="1"/>
    <col min="4359" max="4359" width="17.54296875" style="59" customWidth="1"/>
    <col min="4360" max="4360" width="15.1796875" style="59" customWidth="1"/>
    <col min="4361" max="4361" width="15.6328125" style="59" customWidth="1"/>
    <col min="4362" max="4362" width="5.90625" style="59" customWidth="1"/>
    <col min="4363" max="4608" width="9.6328125" style="59"/>
    <col min="4609" max="4609" width="31.90625" style="59" customWidth="1"/>
    <col min="4610" max="4610" width="17.36328125" style="59" customWidth="1"/>
    <col min="4611" max="4611" width="18.36328125" style="59" customWidth="1"/>
    <col min="4612" max="4613" width="15.6328125" style="59" customWidth="1"/>
    <col min="4614" max="4614" width="12.36328125" style="59" customWidth="1"/>
    <col min="4615" max="4615" width="17.54296875" style="59" customWidth="1"/>
    <col min="4616" max="4616" width="15.1796875" style="59" customWidth="1"/>
    <col min="4617" max="4617" width="15.6328125" style="59" customWidth="1"/>
    <col min="4618" max="4618" width="5.90625" style="59" customWidth="1"/>
    <col min="4619" max="4864" width="9.6328125" style="59"/>
    <col min="4865" max="4865" width="31.90625" style="59" customWidth="1"/>
    <col min="4866" max="4866" width="17.36328125" style="59" customWidth="1"/>
    <col min="4867" max="4867" width="18.36328125" style="59" customWidth="1"/>
    <col min="4868" max="4869" width="15.6328125" style="59" customWidth="1"/>
    <col min="4870" max="4870" width="12.36328125" style="59" customWidth="1"/>
    <col min="4871" max="4871" width="17.54296875" style="59" customWidth="1"/>
    <col min="4872" max="4872" width="15.1796875" style="59" customWidth="1"/>
    <col min="4873" max="4873" width="15.6328125" style="59" customWidth="1"/>
    <col min="4874" max="4874" width="5.90625" style="59" customWidth="1"/>
    <col min="4875" max="5120" width="9.6328125" style="59"/>
    <col min="5121" max="5121" width="31.90625" style="59" customWidth="1"/>
    <col min="5122" max="5122" width="17.36328125" style="59" customWidth="1"/>
    <col min="5123" max="5123" width="18.36328125" style="59" customWidth="1"/>
    <col min="5124" max="5125" width="15.6328125" style="59" customWidth="1"/>
    <col min="5126" max="5126" width="12.36328125" style="59" customWidth="1"/>
    <col min="5127" max="5127" width="17.54296875" style="59" customWidth="1"/>
    <col min="5128" max="5128" width="15.1796875" style="59" customWidth="1"/>
    <col min="5129" max="5129" width="15.6328125" style="59" customWidth="1"/>
    <col min="5130" max="5130" width="5.90625" style="59" customWidth="1"/>
    <col min="5131" max="5376" width="9.6328125" style="59"/>
    <col min="5377" max="5377" width="31.90625" style="59" customWidth="1"/>
    <col min="5378" max="5378" width="17.36328125" style="59" customWidth="1"/>
    <col min="5379" max="5379" width="18.36328125" style="59" customWidth="1"/>
    <col min="5380" max="5381" width="15.6328125" style="59" customWidth="1"/>
    <col min="5382" max="5382" width="12.36328125" style="59" customWidth="1"/>
    <col min="5383" max="5383" width="17.54296875" style="59" customWidth="1"/>
    <col min="5384" max="5384" width="15.1796875" style="59" customWidth="1"/>
    <col min="5385" max="5385" width="15.6328125" style="59" customWidth="1"/>
    <col min="5386" max="5386" width="5.90625" style="59" customWidth="1"/>
    <col min="5387" max="5632" width="9.6328125" style="59"/>
    <col min="5633" max="5633" width="31.90625" style="59" customWidth="1"/>
    <col min="5634" max="5634" width="17.36328125" style="59" customWidth="1"/>
    <col min="5635" max="5635" width="18.36328125" style="59" customWidth="1"/>
    <col min="5636" max="5637" width="15.6328125" style="59" customWidth="1"/>
    <col min="5638" max="5638" width="12.36328125" style="59" customWidth="1"/>
    <col min="5639" max="5639" width="17.54296875" style="59" customWidth="1"/>
    <col min="5640" max="5640" width="15.1796875" style="59" customWidth="1"/>
    <col min="5641" max="5641" width="15.6328125" style="59" customWidth="1"/>
    <col min="5642" max="5642" width="5.90625" style="59" customWidth="1"/>
    <col min="5643" max="5888" width="9.6328125" style="59"/>
    <col min="5889" max="5889" width="31.90625" style="59" customWidth="1"/>
    <col min="5890" max="5890" width="17.36328125" style="59" customWidth="1"/>
    <col min="5891" max="5891" width="18.36328125" style="59" customWidth="1"/>
    <col min="5892" max="5893" width="15.6328125" style="59" customWidth="1"/>
    <col min="5894" max="5894" width="12.36328125" style="59" customWidth="1"/>
    <col min="5895" max="5895" width="17.54296875" style="59" customWidth="1"/>
    <col min="5896" max="5896" width="15.1796875" style="59" customWidth="1"/>
    <col min="5897" max="5897" width="15.6328125" style="59" customWidth="1"/>
    <col min="5898" max="5898" width="5.90625" style="59" customWidth="1"/>
    <col min="5899" max="6144" width="9.6328125" style="59"/>
    <col min="6145" max="6145" width="31.90625" style="59" customWidth="1"/>
    <col min="6146" max="6146" width="17.36328125" style="59" customWidth="1"/>
    <col min="6147" max="6147" width="18.36328125" style="59" customWidth="1"/>
    <col min="6148" max="6149" width="15.6328125" style="59" customWidth="1"/>
    <col min="6150" max="6150" width="12.36328125" style="59" customWidth="1"/>
    <col min="6151" max="6151" width="17.54296875" style="59" customWidth="1"/>
    <col min="6152" max="6152" width="15.1796875" style="59" customWidth="1"/>
    <col min="6153" max="6153" width="15.6328125" style="59" customWidth="1"/>
    <col min="6154" max="6154" width="5.90625" style="59" customWidth="1"/>
    <col min="6155" max="6400" width="9.6328125" style="59"/>
    <col min="6401" max="6401" width="31.90625" style="59" customWidth="1"/>
    <col min="6402" max="6402" width="17.36328125" style="59" customWidth="1"/>
    <col min="6403" max="6403" width="18.36328125" style="59" customWidth="1"/>
    <col min="6404" max="6405" width="15.6328125" style="59" customWidth="1"/>
    <col min="6406" max="6406" width="12.36328125" style="59" customWidth="1"/>
    <col min="6407" max="6407" width="17.54296875" style="59" customWidth="1"/>
    <col min="6408" max="6408" width="15.1796875" style="59" customWidth="1"/>
    <col min="6409" max="6409" width="15.6328125" style="59" customWidth="1"/>
    <col min="6410" max="6410" width="5.90625" style="59" customWidth="1"/>
    <col min="6411" max="6656" width="9.6328125" style="59"/>
    <col min="6657" max="6657" width="31.90625" style="59" customWidth="1"/>
    <col min="6658" max="6658" width="17.36328125" style="59" customWidth="1"/>
    <col min="6659" max="6659" width="18.36328125" style="59" customWidth="1"/>
    <col min="6660" max="6661" width="15.6328125" style="59" customWidth="1"/>
    <col min="6662" max="6662" width="12.36328125" style="59" customWidth="1"/>
    <col min="6663" max="6663" width="17.54296875" style="59" customWidth="1"/>
    <col min="6664" max="6664" width="15.1796875" style="59" customWidth="1"/>
    <col min="6665" max="6665" width="15.6328125" style="59" customWidth="1"/>
    <col min="6666" max="6666" width="5.90625" style="59" customWidth="1"/>
    <col min="6667" max="6912" width="9.6328125" style="59"/>
    <col min="6913" max="6913" width="31.90625" style="59" customWidth="1"/>
    <col min="6914" max="6914" width="17.36328125" style="59" customWidth="1"/>
    <col min="6915" max="6915" width="18.36328125" style="59" customWidth="1"/>
    <col min="6916" max="6917" width="15.6328125" style="59" customWidth="1"/>
    <col min="6918" max="6918" width="12.36328125" style="59" customWidth="1"/>
    <col min="6919" max="6919" width="17.54296875" style="59" customWidth="1"/>
    <col min="6920" max="6920" width="15.1796875" style="59" customWidth="1"/>
    <col min="6921" max="6921" width="15.6328125" style="59" customWidth="1"/>
    <col min="6922" max="6922" width="5.90625" style="59" customWidth="1"/>
    <col min="6923" max="7168" width="9.6328125" style="59"/>
    <col min="7169" max="7169" width="31.90625" style="59" customWidth="1"/>
    <col min="7170" max="7170" width="17.36328125" style="59" customWidth="1"/>
    <col min="7171" max="7171" width="18.36328125" style="59" customWidth="1"/>
    <col min="7172" max="7173" width="15.6328125" style="59" customWidth="1"/>
    <col min="7174" max="7174" width="12.36328125" style="59" customWidth="1"/>
    <col min="7175" max="7175" width="17.54296875" style="59" customWidth="1"/>
    <col min="7176" max="7176" width="15.1796875" style="59" customWidth="1"/>
    <col min="7177" max="7177" width="15.6328125" style="59" customWidth="1"/>
    <col min="7178" max="7178" width="5.90625" style="59" customWidth="1"/>
    <col min="7179" max="7424" width="9.6328125" style="59"/>
    <col min="7425" max="7425" width="31.90625" style="59" customWidth="1"/>
    <col min="7426" max="7426" width="17.36328125" style="59" customWidth="1"/>
    <col min="7427" max="7427" width="18.36328125" style="59" customWidth="1"/>
    <col min="7428" max="7429" width="15.6328125" style="59" customWidth="1"/>
    <col min="7430" max="7430" width="12.36328125" style="59" customWidth="1"/>
    <col min="7431" max="7431" width="17.54296875" style="59" customWidth="1"/>
    <col min="7432" max="7432" width="15.1796875" style="59" customWidth="1"/>
    <col min="7433" max="7433" width="15.6328125" style="59" customWidth="1"/>
    <col min="7434" max="7434" width="5.90625" style="59" customWidth="1"/>
    <col min="7435" max="7680" width="9.6328125" style="59"/>
    <col min="7681" max="7681" width="31.90625" style="59" customWidth="1"/>
    <col min="7682" max="7682" width="17.36328125" style="59" customWidth="1"/>
    <col min="7683" max="7683" width="18.36328125" style="59" customWidth="1"/>
    <col min="7684" max="7685" width="15.6328125" style="59" customWidth="1"/>
    <col min="7686" max="7686" width="12.36328125" style="59" customWidth="1"/>
    <col min="7687" max="7687" width="17.54296875" style="59" customWidth="1"/>
    <col min="7688" max="7688" width="15.1796875" style="59" customWidth="1"/>
    <col min="7689" max="7689" width="15.6328125" style="59" customWidth="1"/>
    <col min="7690" max="7690" width="5.90625" style="59" customWidth="1"/>
    <col min="7691" max="7936" width="9.6328125" style="59"/>
    <col min="7937" max="7937" width="31.90625" style="59" customWidth="1"/>
    <col min="7938" max="7938" width="17.36328125" style="59" customWidth="1"/>
    <col min="7939" max="7939" width="18.36328125" style="59" customWidth="1"/>
    <col min="7940" max="7941" width="15.6328125" style="59" customWidth="1"/>
    <col min="7942" max="7942" width="12.36328125" style="59" customWidth="1"/>
    <col min="7943" max="7943" width="17.54296875" style="59" customWidth="1"/>
    <col min="7944" max="7944" width="15.1796875" style="59" customWidth="1"/>
    <col min="7945" max="7945" width="15.6328125" style="59" customWidth="1"/>
    <col min="7946" max="7946" width="5.90625" style="59" customWidth="1"/>
    <col min="7947" max="8192" width="9.6328125" style="59"/>
    <col min="8193" max="8193" width="31.90625" style="59" customWidth="1"/>
    <col min="8194" max="8194" width="17.36328125" style="59" customWidth="1"/>
    <col min="8195" max="8195" width="18.36328125" style="59" customWidth="1"/>
    <col min="8196" max="8197" width="15.6328125" style="59" customWidth="1"/>
    <col min="8198" max="8198" width="12.36328125" style="59" customWidth="1"/>
    <col min="8199" max="8199" width="17.54296875" style="59" customWidth="1"/>
    <col min="8200" max="8200" width="15.1796875" style="59" customWidth="1"/>
    <col min="8201" max="8201" width="15.6328125" style="59" customWidth="1"/>
    <col min="8202" max="8202" width="5.90625" style="59" customWidth="1"/>
    <col min="8203" max="8448" width="9.6328125" style="59"/>
    <col min="8449" max="8449" width="31.90625" style="59" customWidth="1"/>
    <col min="8450" max="8450" width="17.36328125" style="59" customWidth="1"/>
    <col min="8451" max="8451" width="18.36328125" style="59" customWidth="1"/>
    <col min="8452" max="8453" width="15.6328125" style="59" customWidth="1"/>
    <col min="8454" max="8454" width="12.36328125" style="59" customWidth="1"/>
    <col min="8455" max="8455" width="17.54296875" style="59" customWidth="1"/>
    <col min="8456" max="8456" width="15.1796875" style="59" customWidth="1"/>
    <col min="8457" max="8457" width="15.6328125" style="59" customWidth="1"/>
    <col min="8458" max="8458" width="5.90625" style="59" customWidth="1"/>
    <col min="8459" max="8704" width="9.6328125" style="59"/>
    <col min="8705" max="8705" width="31.90625" style="59" customWidth="1"/>
    <col min="8706" max="8706" width="17.36328125" style="59" customWidth="1"/>
    <col min="8707" max="8707" width="18.36328125" style="59" customWidth="1"/>
    <col min="8708" max="8709" width="15.6328125" style="59" customWidth="1"/>
    <col min="8710" max="8710" width="12.36328125" style="59" customWidth="1"/>
    <col min="8711" max="8711" width="17.54296875" style="59" customWidth="1"/>
    <col min="8712" max="8712" width="15.1796875" style="59" customWidth="1"/>
    <col min="8713" max="8713" width="15.6328125" style="59" customWidth="1"/>
    <col min="8714" max="8714" width="5.90625" style="59" customWidth="1"/>
    <col min="8715" max="8960" width="9.6328125" style="59"/>
    <col min="8961" max="8961" width="31.90625" style="59" customWidth="1"/>
    <col min="8962" max="8962" width="17.36328125" style="59" customWidth="1"/>
    <col min="8963" max="8963" width="18.36328125" style="59" customWidth="1"/>
    <col min="8964" max="8965" width="15.6328125" style="59" customWidth="1"/>
    <col min="8966" max="8966" width="12.36328125" style="59" customWidth="1"/>
    <col min="8967" max="8967" width="17.54296875" style="59" customWidth="1"/>
    <col min="8968" max="8968" width="15.1796875" style="59" customWidth="1"/>
    <col min="8969" max="8969" width="15.6328125" style="59" customWidth="1"/>
    <col min="8970" max="8970" width="5.90625" style="59" customWidth="1"/>
    <col min="8971" max="9216" width="9.6328125" style="59"/>
    <col min="9217" max="9217" width="31.90625" style="59" customWidth="1"/>
    <col min="9218" max="9218" width="17.36328125" style="59" customWidth="1"/>
    <col min="9219" max="9219" width="18.36328125" style="59" customWidth="1"/>
    <col min="9220" max="9221" width="15.6328125" style="59" customWidth="1"/>
    <col min="9222" max="9222" width="12.36328125" style="59" customWidth="1"/>
    <col min="9223" max="9223" width="17.54296875" style="59" customWidth="1"/>
    <col min="9224" max="9224" width="15.1796875" style="59" customWidth="1"/>
    <col min="9225" max="9225" width="15.6328125" style="59" customWidth="1"/>
    <col min="9226" max="9226" width="5.90625" style="59" customWidth="1"/>
    <col min="9227" max="9472" width="9.6328125" style="59"/>
    <col min="9473" max="9473" width="31.90625" style="59" customWidth="1"/>
    <col min="9474" max="9474" width="17.36328125" style="59" customWidth="1"/>
    <col min="9475" max="9475" width="18.36328125" style="59" customWidth="1"/>
    <col min="9476" max="9477" width="15.6328125" style="59" customWidth="1"/>
    <col min="9478" max="9478" width="12.36328125" style="59" customWidth="1"/>
    <col min="9479" max="9479" width="17.54296875" style="59" customWidth="1"/>
    <col min="9480" max="9480" width="15.1796875" style="59" customWidth="1"/>
    <col min="9481" max="9481" width="15.6328125" style="59" customWidth="1"/>
    <col min="9482" max="9482" width="5.90625" style="59" customWidth="1"/>
    <col min="9483" max="9728" width="9.6328125" style="59"/>
    <col min="9729" max="9729" width="31.90625" style="59" customWidth="1"/>
    <col min="9730" max="9730" width="17.36328125" style="59" customWidth="1"/>
    <col min="9731" max="9731" width="18.36328125" style="59" customWidth="1"/>
    <col min="9732" max="9733" width="15.6328125" style="59" customWidth="1"/>
    <col min="9734" max="9734" width="12.36328125" style="59" customWidth="1"/>
    <col min="9735" max="9735" width="17.54296875" style="59" customWidth="1"/>
    <col min="9736" max="9736" width="15.1796875" style="59" customWidth="1"/>
    <col min="9737" max="9737" width="15.6328125" style="59" customWidth="1"/>
    <col min="9738" max="9738" width="5.90625" style="59" customWidth="1"/>
    <col min="9739" max="9984" width="9.6328125" style="59"/>
    <col min="9985" max="9985" width="31.90625" style="59" customWidth="1"/>
    <col min="9986" max="9986" width="17.36328125" style="59" customWidth="1"/>
    <col min="9987" max="9987" width="18.36328125" style="59" customWidth="1"/>
    <col min="9988" max="9989" width="15.6328125" style="59" customWidth="1"/>
    <col min="9990" max="9990" width="12.36328125" style="59" customWidth="1"/>
    <col min="9991" max="9991" width="17.54296875" style="59" customWidth="1"/>
    <col min="9992" max="9992" width="15.1796875" style="59" customWidth="1"/>
    <col min="9993" max="9993" width="15.6328125" style="59" customWidth="1"/>
    <col min="9994" max="9994" width="5.90625" style="59" customWidth="1"/>
    <col min="9995" max="10240" width="9.6328125" style="59"/>
    <col min="10241" max="10241" width="31.90625" style="59" customWidth="1"/>
    <col min="10242" max="10242" width="17.36328125" style="59" customWidth="1"/>
    <col min="10243" max="10243" width="18.36328125" style="59" customWidth="1"/>
    <col min="10244" max="10245" width="15.6328125" style="59" customWidth="1"/>
    <col min="10246" max="10246" width="12.36328125" style="59" customWidth="1"/>
    <col min="10247" max="10247" width="17.54296875" style="59" customWidth="1"/>
    <col min="10248" max="10248" width="15.1796875" style="59" customWidth="1"/>
    <col min="10249" max="10249" width="15.6328125" style="59" customWidth="1"/>
    <col min="10250" max="10250" width="5.90625" style="59" customWidth="1"/>
    <col min="10251" max="10496" width="9.6328125" style="59"/>
    <col min="10497" max="10497" width="31.90625" style="59" customWidth="1"/>
    <col min="10498" max="10498" width="17.36328125" style="59" customWidth="1"/>
    <col min="10499" max="10499" width="18.36328125" style="59" customWidth="1"/>
    <col min="10500" max="10501" width="15.6328125" style="59" customWidth="1"/>
    <col min="10502" max="10502" width="12.36328125" style="59" customWidth="1"/>
    <col min="10503" max="10503" width="17.54296875" style="59" customWidth="1"/>
    <col min="10504" max="10504" width="15.1796875" style="59" customWidth="1"/>
    <col min="10505" max="10505" width="15.6328125" style="59" customWidth="1"/>
    <col min="10506" max="10506" width="5.90625" style="59" customWidth="1"/>
    <col min="10507" max="10752" width="9.6328125" style="59"/>
    <col min="10753" max="10753" width="31.90625" style="59" customWidth="1"/>
    <col min="10754" max="10754" width="17.36328125" style="59" customWidth="1"/>
    <col min="10755" max="10755" width="18.36328125" style="59" customWidth="1"/>
    <col min="10756" max="10757" width="15.6328125" style="59" customWidth="1"/>
    <col min="10758" max="10758" width="12.36328125" style="59" customWidth="1"/>
    <col min="10759" max="10759" width="17.54296875" style="59" customWidth="1"/>
    <col min="10760" max="10760" width="15.1796875" style="59" customWidth="1"/>
    <col min="10761" max="10761" width="15.6328125" style="59" customWidth="1"/>
    <col min="10762" max="10762" width="5.90625" style="59" customWidth="1"/>
    <col min="10763" max="11008" width="9.6328125" style="59"/>
    <col min="11009" max="11009" width="31.90625" style="59" customWidth="1"/>
    <col min="11010" max="11010" width="17.36328125" style="59" customWidth="1"/>
    <col min="11011" max="11011" width="18.36328125" style="59" customWidth="1"/>
    <col min="11012" max="11013" width="15.6328125" style="59" customWidth="1"/>
    <col min="11014" max="11014" width="12.36328125" style="59" customWidth="1"/>
    <col min="11015" max="11015" width="17.54296875" style="59" customWidth="1"/>
    <col min="11016" max="11016" width="15.1796875" style="59" customWidth="1"/>
    <col min="11017" max="11017" width="15.6328125" style="59" customWidth="1"/>
    <col min="11018" max="11018" width="5.90625" style="59" customWidth="1"/>
    <col min="11019" max="11264" width="9.6328125" style="59"/>
    <col min="11265" max="11265" width="31.90625" style="59" customWidth="1"/>
    <col min="11266" max="11266" width="17.36328125" style="59" customWidth="1"/>
    <col min="11267" max="11267" width="18.36328125" style="59" customWidth="1"/>
    <col min="11268" max="11269" width="15.6328125" style="59" customWidth="1"/>
    <col min="11270" max="11270" width="12.36328125" style="59" customWidth="1"/>
    <col min="11271" max="11271" width="17.54296875" style="59" customWidth="1"/>
    <col min="11272" max="11272" width="15.1796875" style="59" customWidth="1"/>
    <col min="11273" max="11273" width="15.6328125" style="59" customWidth="1"/>
    <col min="11274" max="11274" width="5.90625" style="59" customWidth="1"/>
    <col min="11275" max="11520" width="9.6328125" style="59"/>
    <col min="11521" max="11521" width="31.90625" style="59" customWidth="1"/>
    <col min="11522" max="11522" width="17.36328125" style="59" customWidth="1"/>
    <col min="11523" max="11523" width="18.36328125" style="59" customWidth="1"/>
    <col min="11524" max="11525" width="15.6328125" style="59" customWidth="1"/>
    <col min="11526" max="11526" width="12.36328125" style="59" customWidth="1"/>
    <col min="11527" max="11527" width="17.54296875" style="59" customWidth="1"/>
    <col min="11528" max="11528" width="15.1796875" style="59" customWidth="1"/>
    <col min="11529" max="11529" width="15.6328125" style="59" customWidth="1"/>
    <col min="11530" max="11530" width="5.90625" style="59" customWidth="1"/>
    <col min="11531" max="11776" width="9.6328125" style="59"/>
    <col min="11777" max="11777" width="31.90625" style="59" customWidth="1"/>
    <col min="11778" max="11778" width="17.36328125" style="59" customWidth="1"/>
    <col min="11779" max="11779" width="18.36328125" style="59" customWidth="1"/>
    <col min="11780" max="11781" width="15.6328125" style="59" customWidth="1"/>
    <col min="11782" max="11782" width="12.36328125" style="59" customWidth="1"/>
    <col min="11783" max="11783" width="17.54296875" style="59" customWidth="1"/>
    <col min="11784" max="11784" width="15.1796875" style="59" customWidth="1"/>
    <col min="11785" max="11785" width="15.6328125" style="59" customWidth="1"/>
    <col min="11786" max="11786" width="5.90625" style="59" customWidth="1"/>
    <col min="11787" max="12032" width="9.6328125" style="59"/>
    <col min="12033" max="12033" width="31.90625" style="59" customWidth="1"/>
    <col min="12034" max="12034" width="17.36328125" style="59" customWidth="1"/>
    <col min="12035" max="12035" width="18.36328125" style="59" customWidth="1"/>
    <col min="12036" max="12037" width="15.6328125" style="59" customWidth="1"/>
    <col min="12038" max="12038" width="12.36328125" style="59" customWidth="1"/>
    <col min="12039" max="12039" width="17.54296875" style="59" customWidth="1"/>
    <col min="12040" max="12040" width="15.1796875" style="59" customWidth="1"/>
    <col min="12041" max="12041" width="15.6328125" style="59" customWidth="1"/>
    <col min="12042" max="12042" width="5.90625" style="59" customWidth="1"/>
    <col min="12043" max="12288" width="9.6328125" style="59"/>
    <col min="12289" max="12289" width="31.90625" style="59" customWidth="1"/>
    <col min="12290" max="12290" width="17.36328125" style="59" customWidth="1"/>
    <col min="12291" max="12291" width="18.36328125" style="59" customWidth="1"/>
    <col min="12292" max="12293" width="15.6328125" style="59" customWidth="1"/>
    <col min="12294" max="12294" width="12.36328125" style="59" customWidth="1"/>
    <col min="12295" max="12295" width="17.54296875" style="59" customWidth="1"/>
    <col min="12296" max="12296" width="15.1796875" style="59" customWidth="1"/>
    <col min="12297" max="12297" width="15.6328125" style="59" customWidth="1"/>
    <col min="12298" max="12298" width="5.90625" style="59" customWidth="1"/>
    <col min="12299" max="12544" width="9.6328125" style="59"/>
    <col min="12545" max="12545" width="31.90625" style="59" customWidth="1"/>
    <col min="12546" max="12546" width="17.36328125" style="59" customWidth="1"/>
    <col min="12547" max="12547" width="18.36328125" style="59" customWidth="1"/>
    <col min="12548" max="12549" width="15.6328125" style="59" customWidth="1"/>
    <col min="12550" max="12550" width="12.36328125" style="59" customWidth="1"/>
    <col min="12551" max="12551" width="17.54296875" style="59" customWidth="1"/>
    <col min="12552" max="12552" width="15.1796875" style="59" customWidth="1"/>
    <col min="12553" max="12553" width="15.6328125" style="59" customWidth="1"/>
    <col min="12554" max="12554" width="5.90625" style="59" customWidth="1"/>
    <col min="12555" max="12800" width="9.6328125" style="59"/>
    <col min="12801" max="12801" width="31.90625" style="59" customWidth="1"/>
    <col min="12802" max="12802" width="17.36328125" style="59" customWidth="1"/>
    <col min="12803" max="12803" width="18.36328125" style="59" customWidth="1"/>
    <col min="12804" max="12805" width="15.6328125" style="59" customWidth="1"/>
    <col min="12806" max="12806" width="12.36328125" style="59" customWidth="1"/>
    <col min="12807" max="12807" width="17.54296875" style="59" customWidth="1"/>
    <col min="12808" max="12808" width="15.1796875" style="59" customWidth="1"/>
    <col min="12809" max="12809" width="15.6328125" style="59" customWidth="1"/>
    <col min="12810" max="12810" width="5.90625" style="59" customWidth="1"/>
    <col min="12811" max="13056" width="9.6328125" style="59"/>
    <col min="13057" max="13057" width="31.90625" style="59" customWidth="1"/>
    <col min="13058" max="13058" width="17.36328125" style="59" customWidth="1"/>
    <col min="13059" max="13059" width="18.36328125" style="59" customWidth="1"/>
    <col min="13060" max="13061" width="15.6328125" style="59" customWidth="1"/>
    <col min="13062" max="13062" width="12.36328125" style="59" customWidth="1"/>
    <col min="13063" max="13063" width="17.54296875" style="59" customWidth="1"/>
    <col min="13064" max="13064" width="15.1796875" style="59" customWidth="1"/>
    <col min="13065" max="13065" width="15.6328125" style="59" customWidth="1"/>
    <col min="13066" max="13066" width="5.90625" style="59" customWidth="1"/>
    <col min="13067" max="13312" width="9.6328125" style="59"/>
    <col min="13313" max="13313" width="31.90625" style="59" customWidth="1"/>
    <col min="13314" max="13314" width="17.36328125" style="59" customWidth="1"/>
    <col min="13315" max="13315" width="18.36328125" style="59" customWidth="1"/>
    <col min="13316" max="13317" width="15.6328125" style="59" customWidth="1"/>
    <col min="13318" max="13318" width="12.36328125" style="59" customWidth="1"/>
    <col min="13319" max="13319" width="17.54296875" style="59" customWidth="1"/>
    <col min="13320" max="13320" width="15.1796875" style="59" customWidth="1"/>
    <col min="13321" max="13321" width="15.6328125" style="59" customWidth="1"/>
    <col min="13322" max="13322" width="5.90625" style="59" customWidth="1"/>
    <col min="13323" max="13568" width="9.6328125" style="59"/>
    <col min="13569" max="13569" width="31.90625" style="59" customWidth="1"/>
    <col min="13570" max="13570" width="17.36328125" style="59" customWidth="1"/>
    <col min="13571" max="13571" width="18.36328125" style="59" customWidth="1"/>
    <col min="13572" max="13573" width="15.6328125" style="59" customWidth="1"/>
    <col min="13574" max="13574" width="12.36328125" style="59" customWidth="1"/>
    <col min="13575" max="13575" width="17.54296875" style="59" customWidth="1"/>
    <col min="13576" max="13576" width="15.1796875" style="59" customWidth="1"/>
    <col min="13577" max="13577" width="15.6328125" style="59" customWidth="1"/>
    <col min="13578" max="13578" width="5.90625" style="59" customWidth="1"/>
    <col min="13579" max="13824" width="9.6328125" style="59"/>
    <col min="13825" max="13825" width="31.90625" style="59" customWidth="1"/>
    <col min="13826" max="13826" width="17.36328125" style="59" customWidth="1"/>
    <col min="13827" max="13827" width="18.36328125" style="59" customWidth="1"/>
    <col min="13828" max="13829" width="15.6328125" style="59" customWidth="1"/>
    <col min="13830" max="13830" width="12.36328125" style="59" customWidth="1"/>
    <col min="13831" max="13831" width="17.54296875" style="59" customWidth="1"/>
    <col min="13832" max="13832" width="15.1796875" style="59" customWidth="1"/>
    <col min="13833" max="13833" width="15.6328125" style="59" customWidth="1"/>
    <col min="13834" max="13834" width="5.90625" style="59" customWidth="1"/>
    <col min="13835" max="14080" width="9.6328125" style="59"/>
    <col min="14081" max="14081" width="31.90625" style="59" customWidth="1"/>
    <col min="14082" max="14082" width="17.36328125" style="59" customWidth="1"/>
    <col min="14083" max="14083" width="18.36328125" style="59" customWidth="1"/>
    <col min="14084" max="14085" width="15.6328125" style="59" customWidth="1"/>
    <col min="14086" max="14086" width="12.36328125" style="59" customWidth="1"/>
    <col min="14087" max="14087" width="17.54296875" style="59" customWidth="1"/>
    <col min="14088" max="14088" width="15.1796875" style="59" customWidth="1"/>
    <col min="14089" max="14089" width="15.6328125" style="59" customWidth="1"/>
    <col min="14090" max="14090" width="5.90625" style="59" customWidth="1"/>
    <col min="14091" max="14336" width="9.6328125" style="59"/>
    <col min="14337" max="14337" width="31.90625" style="59" customWidth="1"/>
    <col min="14338" max="14338" width="17.36328125" style="59" customWidth="1"/>
    <col min="14339" max="14339" width="18.36328125" style="59" customWidth="1"/>
    <col min="14340" max="14341" width="15.6328125" style="59" customWidth="1"/>
    <col min="14342" max="14342" width="12.36328125" style="59" customWidth="1"/>
    <col min="14343" max="14343" width="17.54296875" style="59" customWidth="1"/>
    <col min="14344" max="14344" width="15.1796875" style="59" customWidth="1"/>
    <col min="14345" max="14345" width="15.6328125" style="59" customWidth="1"/>
    <col min="14346" max="14346" width="5.90625" style="59" customWidth="1"/>
    <col min="14347" max="14592" width="9.6328125" style="59"/>
    <col min="14593" max="14593" width="31.90625" style="59" customWidth="1"/>
    <col min="14594" max="14594" width="17.36328125" style="59" customWidth="1"/>
    <col min="14595" max="14595" width="18.36328125" style="59" customWidth="1"/>
    <col min="14596" max="14597" width="15.6328125" style="59" customWidth="1"/>
    <col min="14598" max="14598" width="12.36328125" style="59" customWidth="1"/>
    <col min="14599" max="14599" width="17.54296875" style="59" customWidth="1"/>
    <col min="14600" max="14600" width="15.1796875" style="59" customWidth="1"/>
    <col min="14601" max="14601" width="15.6328125" style="59" customWidth="1"/>
    <col min="14602" max="14602" width="5.90625" style="59" customWidth="1"/>
    <col min="14603" max="14848" width="9.6328125" style="59"/>
    <col min="14849" max="14849" width="31.90625" style="59" customWidth="1"/>
    <col min="14850" max="14850" width="17.36328125" style="59" customWidth="1"/>
    <col min="14851" max="14851" width="18.36328125" style="59" customWidth="1"/>
    <col min="14852" max="14853" width="15.6328125" style="59" customWidth="1"/>
    <col min="14854" max="14854" width="12.36328125" style="59" customWidth="1"/>
    <col min="14855" max="14855" width="17.54296875" style="59" customWidth="1"/>
    <col min="14856" max="14856" width="15.1796875" style="59" customWidth="1"/>
    <col min="14857" max="14857" width="15.6328125" style="59" customWidth="1"/>
    <col min="14858" max="14858" width="5.90625" style="59" customWidth="1"/>
    <col min="14859" max="15104" width="9.6328125" style="59"/>
    <col min="15105" max="15105" width="31.90625" style="59" customWidth="1"/>
    <col min="15106" max="15106" width="17.36328125" style="59" customWidth="1"/>
    <col min="15107" max="15107" width="18.36328125" style="59" customWidth="1"/>
    <col min="15108" max="15109" width="15.6328125" style="59" customWidth="1"/>
    <col min="15110" max="15110" width="12.36328125" style="59" customWidth="1"/>
    <col min="15111" max="15111" width="17.54296875" style="59" customWidth="1"/>
    <col min="15112" max="15112" width="15.1796875" style="59" customWidth="1"/>
    <col min="15113" max="15113" width="15.6328125" style="59" customWidth="1"/>
    <col min="15114" max="15114" width="5.90625" style="59" customWidth="1"/>
    <col min="15115" max="15360" width="9.6328125" style="59"/>
    <col min="15361" max="15361" width="31.90625" style="59" customWidth="1"/>
    <col min="15362" max="15362" width="17.36328125" style="59" customWidth="1"/>
    <col min="15363" max="15363" width="18.36328125" style="59" customWidth="1"/>
    <col min="15364" max="15365" width="15.6328125" style="59" customWidth="1"/>
    <col min="15366" max="15366" width="12.36328125" style="59" customWidth="1"/>
    <col min="15367" max="15367" width="17.54296875" style="59" customWidth="1"/>
    <col min="15368" max="15368" width="15.1796875" style="59" customWidth="1"/>
    <col min="15369" max="15369" width="15.6328125" style="59" customWidth="1"/>
    <col min="15370" max="15370" width="5.90625" style="59" customWidth="1"/>
    <col min="15371" max="15616" width="9.6328125" style="59"/>
    <col min="15617" max="15617" width="31.90625" style="59" customWidth="1"/>
    <col min="15618" max="15618" width="17.36328125" style="59" customWidth="1"/>
    <col min="15619" max="15619" width="18.36328125" style="59" customWidth="1"/>
    <col min="15620" max="15621" width="15.6328125" style="59" customWidth="1"/>
    <col min="15622" max="15622" width="12.36328125" style="59" customWidth="1"/>
    <col min="15623" max="15623" width="17.54296875" style="59" customWidth="1"/>
    <col min="15624" max="15624" width="15.1796875" style="59" customWidth="1"/>
    <col min="15625" max="15625" width="15.6328125" style="59" customWidth="1"/>
    <col min="15626" max="15626" width="5.90625" style="59" customWidth="1"/>
    <col min="15627" max="15872" width="9.6328125" style="59"/>
    <col min="15873" max="15873" width="31.90625" style="59" customWidth="1"/>
    <col min="15874" max="15874" width="17.36328125" style="59" customWidth="1"/>
    <col min="15875" max="15875" width="18.36328125" style="59" customWidth="1"/>
    <col min="15876" max="15877" width="15.6328125" style="59" customWidth="1"/>
    <col min="15878" max="15878" width="12.36328125" style="59" customWidth="1"/>
    <col min="15879" max="15879" width="17.54296875" style="59" customWidth="1"/>
    <col min="15880" max="15880" width="15.1796875" style="59" customWidth="1"/>
    <col min="15881" max="15881" width="15.6328125" style="59" customWidth="1"/>
    <col min="15882" max="15882" width="5.90625" style="59" customWidth="1"/>
    <col min="15883" max="16128" width="9.6328125" style="59"/>
    <col min="16129" max="16129" width="31.90625" style="59" customWidth="1"/>
    <col min="16130" max="16130" width="17.36328125" style="59" customWidth="1"/>
    <col min="16131" max="16131" width="18.36328125" style="59" customWidth="1"/>
    <col min="16132" max="16133" width="15.6328125" style="59" customWidth="1"/>
    <col min="16134" max="16134" width="12.36328125" style="59" customWidth="1"/>
    <col min="16135" max="16135" width="17.54296875" style="59" customWidth="1"/>
    <col min="16136" max="16136" width="15.1796875" style="59" customWidth="1"/>
    <col min="16137" max="16137" width="15.6328125" style="59" customWidth="1"/>
    <col min="16138" max="16138" width="5.90625" style="59" customWidth="1"/>
    <col min="16139" max="16384" width="9.6328125" style="59"/>
  </cols>
  <sheetData>
    <row r="1" spans="1:11" s="6" customFormat="1" ht="18.5" thickBot="1">
      <c r="A1" s="1" t="s">
        <v>0</v>
      </c>
      <c r="B1" s="2"/>
      <c r="C1" s="2"/>
      <c r="D1" s="3"/>
      <c r="E1" s="2"/>
      <c r="F1" s="2"/>
      <c r="G1" s="2"/>
      <c r="H1" s="4" t="s">
        <v>1</v>
      </c>
      <c r="I1" s="5"/>
    </row>
    <row r="2" spans="1:11" s="6" customFormat="1" ht="18">
      <c r="A2" s="7">
        <v>2024</v>
      </c>
      <c r="B2" s="2"/>
      <c r="C2" s="2"/>
      <c r="D2" s="2"/>
      <c r="E2" s="2"/>
      <c r="F2" s="8"/>
      <c r="G2" s="8"/>
      <c r="H2" s="2"/>
      <c r="I2" s="9"/>
    </row>
    <row r="3" spans="1:11" s="6" customFormat="1" ht="18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1" s="6" customFormat="1" ht="18.5" thickBot="1">
      <c r="A4" s="11"/>
      <c r="F4" s="12"/>
      <c r="G4" s="12"/>
      <c r="I4" s="13"/>
    </row>
    <row r="5" spans="1:11" s="19" customFormat="1" ht="18.5" thickBot="1">
      <c r="A5" s="14" t="s">
        <v>166</v>
      </c>
      <c r="B5" s="15"/>
      <c r="C5" s="16"/>
      <c r="D5" s="16"/>
      <c r="E5" s="16"/>
      <c r="F5" s="17"/>
      <c r="G5" s="12"/>
      <c r="H5" s="18"/>
      <c r="I5" s="13" t="s">
        <v>3</v>
      </c>
    </row>
    <row r="6" spans="1:11" s="19" customFormat="1" ht="18.5" thickBot="1">
      <c r="A6" s="20"/>
      <c r="E6" s="21"/>
      <c r="F6" s="12"/>
      <c r="G6" s="6"/>
      <c r="H6" s="22"/>
      <c r="I6" s="23" t="s">
        <v>4</v>
      </c>
    </row>
    <row r="7" spans="1:11" s="23" customFormat="1" ht="15" customHeight="1" thickBot="1">
      <c r="A7" s="24" t="s">
        <v>5</v>
      </c>
      <c r="B7" s="25"/>
      <c r="C7" s="25"/>
      <c r="D7" s="25"/>
      <c r="E7" s="26"/>
      <c r="F7" s="27" t="e">
        <f>C10+C24+F24+C26+C27</f>
        <v>#VALUE!</v>
      </c>
      <c r="G7" s="12"/>
      <c r="H7" s="6"/>
      <c r="I7" s="13"/>
    </row>
    <row r="8" spans="1:11" s="23" customFormat="1" ht="15" customHeight="1">
      <c r="A8" s="20"/>
      <c r="F8" s="12"/>
      <c r="G8" s="6"/>
      <c r="H8" s="13"/>
    </row>
    <row r="9" spans="1:11" s="19" customFormat="1" ht="16" thickBot="1">
      <c r="A9" s="28" t="s">
        <v>6</v>
      </c>
      <c r="B9" s="29"/>
      <c r="C9" s="29"/>
      <c r="D9" s="30"/>
      <c r="E9" s="29"/>
      <c r="F9" s="31"/>
      <c r="G9" s="32" t="s">
        <v>7</v>
      </c>
      <c r="H9" s="33"/>
      <c r="I9" s="12"/>
    </row>
    <row r="10" spans="1:11" s="19" customFormat="1" ht="16" thickBot="1">
      <c r="A10" s="34" t="s">
        <v>8</v>
      </c>
      <c r="B10" s="35" t="s">
        <v>9</v>
      </c>
      <c r="C10" s="36">
        <f>SUM(B10:B12)</f>
        <v>0</v>
      </c>
      <c r="D10" s="37" t="s">
        <v>10</v>
      </c>
      <c r="E10" s="38"/>
      <c r="F10" s="39"/>
      <c r="G10" s="40"/>
      <c r="I10" s="29"/>
    </row>
    <row r="11" spans="1:11" s="29" customFormat="1" ht="14.5">
      <c r="A11" s="41" t="s">
        <v>11</v>
      </c>
      <c r="B11" s="42" t="s">
        <v>12</v>
      </c>
      <c r="C11" s="43"/>
      <c r="D11" s="44"/>
      <c r="E11" s="45"/>
      <c r="G11" s="46" t="s">
        <v>13</v>
      </c>
    </row>
    <row r="12" spans="1:11" s="29" customFormat="1" ht="14">
      <c r="A12" s="41" t="s">
        <v>14</v>
      </c>
      <c r="B12" s="42" t="s">
        <v>15</v>
      </c>
      <c r="C12" s="47"/>
      <c r="D12" s="44"/>
      <c r="F12" s="31"/>
      <c r="G12" s="48" t="s">
        <v>16</v>
      </c>
      <c r="H12" s="33"/>
    </row>
    <row r="13" spans="1:11" s="29" customFormat="1" ht="17">
      <c r="A13" s="49"/>
      <c r="B13" s="50"/>
      <c r="C13" s="51"/>
      <c r="D13" s="12"/>
      <c r="F13" s="31"/>
      <c r="G13" s="52"/>
      <c r="H13" s="33"/>
    </row>
    <row r="14" spans="1:11" s="62" customFormat="1" ht="18">
      <c r="A14" s="53" t="s">
        <v>17</v>
      </c>
      <c r="B14" s="54"/>
      <c r="C14" s="55" t="s">
        <v>18</v>
      </c>
      <c r="D14" s="56"/>
      <c r="E14" s="54"/>
      <c r="F14" s="55"/>
      <c r="G14" s="57" t="s">
        <v>19</v>
      </c>
      <c r="H14" s="58"/>
      <c r="I14" s="59"/>
      <c r="J14" s="60"/>
      <c r="K14" s="61"/>
    </row>
    <row r="15" spans="1:11" s="62" customFormat="1" ht="15.5">
      <c r="A15" s="53" t="s">
        <v>20</v>
      </c>
      <c r="B15" s="54"/>
      <c r="C15" s="55" t="s">
        <v>21</v>
      </c>
      <c r="D15" s="56" t="s">
        <v>22</v>
      </c>
      <c r="E15" s="54"/>
      <c r="F15" s="55" t="s">
        <v>23</v>
      </c>
      <c r="G15" s="63"/>
      <c r="H15" s="64"/>
      <c r="I15" s="65"/>
      <c r="J15" s="66"/>
      <c r="K15" s="33"/>
    </row>
    <row r="16" spans="1:11" s="62" customFormat="1" ht="15.5">
      <c r="A16" s="53" t="s">
        <v>24</v>
      </c>
      <c r="B16" s="54"/>
      <c r="C16" s="55" t="s">
        <v>25</v>
      </c>
      <c r="D16" s="56" t="s">
        <v>26</v>
      </c>
      <c r="E16" s="54"/>
      <c r="F16" s="55" t="s">
        <v>27</v>
      </c>
      <c r="G16" s="67" t="s">
        <v>28</v>
      </c>
      <c r="H16" s="64"/>
    </row>
    <row r="17" spans="1:12" s="62" customFormat="1" ht="15.5">
      <c r="A17" s="53" t="s">
        <v>29</v>
      </c>
      <c r="B17" s="54"/>
      <c r="C17" s="55" t="s">
        <v>30</v>
      </c>
      <c r="D17" s="56" t="s">
        <v>31</v>
      </c>
      <c r="E17" s="54"/>
      <c r="F17" s="55" t="s">
        <v>32</v>
      </c>
      <c r="G17" s="48"/>
      <c r="H17" s="68"/>
    </row>
    <row r="18" spans="1:12" s="62" customFormat="1" ht="15.5">
      <c r="A18" s="69" t="s">
        <v>33</v>
      </c>
      <c r="B18" s="70"/>
      <c r="C18" s="55" t="s">
        <v>34</v>
      </c>
      <c r="D18" s="71" t="s">
        <v>35</v>
      </c>
      <c r="E18" s="70"/>
      <c r="F18" s="55" t="s">
        <v>36</v>
      </c>
      <c r="G18" s="63"/>
      <c r="H18" s="72"/>
      <c r="I18" s="73"/>
      <c r="J18" s="66"/>
      <c r="K18" s="74"/>
    </row>
    <row r="19" spans="1:12" s="62" customFormat="1" ht="15.5">
      <c r="A19" s="69" t="s">
        <v>37</v>
      </c>
      <c r="B19" s="75"/>
      <c r="C19" s="55" t="s">
        <v>38</v>
      </c>
      <c r="D19" s="71" t="s">
        <v>39</v>
      </c>
      <c r="E19" s="75"/>
      <c r="F19" s="55" t="s">
        <v>40</v>
      </c>
      <c r="G19" s="57" t="s">
        <v>41</v>
      </c>
      <c r="H19" s="68"/>
      <c r="I19" s="73"/>
      <c r="J19" s="31"/>
      <c r="K19" s="74"/>
    </row>
    <row r="20" spans="1:12" s="62" customFormat="1" ht="15.5">
      <c r="A20" s="69" t="s">
        <v>42</v>
      </c>
      <c r="B20" s="75"/>
      <c r="C20" s="55" t="s">
        <v>43</v>
      </c>
      <c r="D20" s="71" t="s">
        <v>44</v>
      </c>
      <c r="E20" s="75"/>
      <c r="F20" s="55" t="s">
        <v>45</v>
      </c>
      <c r="G20" s="57" t="s">
        <v>46</v>
      </c>
      <c r="H20" s="64"/>
      <c r="I20" s="73"/>
      <c r="J20" s="31"/>
      <c r="K20" s="74"/>
    </row>
    <row r="21" spans="1:12" s="62" customFormat="1" ht="15.5">
      <c r="A21" s="69" t="s">
        <v>47</v>
      </c>
      <c r="B21" s="76"/>
      <c r="C21" s="55" t="s">
        <v>48</v>
      </c>
      <c r="D21" s="71" t="s">
        <v>49</v>
      </c>
      <c r="E21" s="76"/>
      <c r="F21" s="77"/>
      <c r="G21" s="63"/>
      <c r="H21" s="64"/>
      <c r="I21" s="59"/>
      <c r="J21" s="78"/>
      <c r="K21" s="79"/>
    </row>
    <row r="22" spans="1:12" s="62" customFormat="1" ht="15.5">
      <c r="A22" s="69" t="s">
        <v>50</v>
      </c>
      <c r="B22" s="75"/>
      <c r="C22" s="55" t="s">
        <v>51</v>
      </c>
      <c r="D22" s="71"/>
      <c r="E22" s="75"/>
      <c r="F22" s="77"/>
      <c r="G22" s="57" t="s">
        <v>52</v>
      </c>
      <c r="H22" s="64"/>
      <c r="I22" s="59"/>
      <c r="J22" s="78"/>
      <c r="K22" s="79"/>
    </row>
    <row r="23" spans="1:12" s="62" customFormat="1" ht="16" thickBot="1">
      <c r="A23" s="53" t="s">
        <v>53</v>
      </c>
      <c r="B23" s="54"/>
      <c r="C23" s="80" t="s">
        <v>54</v>
      </c>
      <c r="D23" s="56"/>
      <c r="E23" s="54"/>
      <c r="F23" s="81"/>
      <c r="G23" s="63"/>
      <c r="H23" s="82"/>
      <c r="I23" s="59"/>
      <c r="J23" s="78"/>
      <c r="K23" s="61"/>
    </row>
    <row r="24" spans="1:12" s="62" customFormat="1" ht="16" thickBot="1">
      <c r="B24" s="41" t="s">
        <v>55</v>
      </c>
      <c r="C24" s="83">
        <f>SUM(C14:C23)</f>
        <v>0</v>
      </c>
      <c r="E24" s="41" t="s">
        <v>56</v>
      </c>
      <c r="F24" s="84">
        <f>SUM(F14:F23)</f>
        <v>0</v>
      </c>
      <c r="G24" s="85" t="s">
        <v>57</v>
      </c>
      <c r="H24" s="86"/>
      <c r="I24" s="87"/>
      <c r="J24" s="88"/>
      <c r="K24" s="33"/>
      <c r="L24" s="89"/>
    </row>
    <row r="25" spans="1:12" s="62" customFormat="1" ht="15.5">
      <c r="A25" s="28"/>
      <c r="B25" s="12"/>
      <c r="C25" s="77"/>
      <c r="F25" s="90"/>
      <c r="G25" s="91"/>
      <c r="H25" s="82"/>
      <c r="I25" s="92"/>
      <c r="J25" s="78"/>
      <c r="K25" s="61"/>
    </row>
    <row r="26" spans="1:12" s="62" customFormat="1" ht="16" thickBot="1">
      <c r="A26" s="93" t="s">
        <v>58</v>
      </c>
      <c r="B26" s="12"/>
      <c r="C26" s="55" t="s">
        <v>59</v>
      </c>
      <c r="D26" s="94"/>
      <c r="E26" s="95"/>
      <c r="F26" s="96"/>
      <c r="G26" s="97" t="s">
        <v>60</v>
      </c>
      <c r="H26" s="98"/>
      <c r="I26" s="64"/>
    </row>
    <row r="27" spans="1:12" s="62" customFormat="1" ht="16" thickBot="1">
      <c r="A27" s="99" t="s">
        <v>61</v>
      </c>
      <c r="B27" s="100"/>
      <c r="C27" s="101" t="s">
        <v>62</v>
      </c>
      <c r="D27" s="102" t="s">
        <v>63</v>
      </c>
      <c r="E27" s="102"/>
      <c r="F27" s="103" t="s">
        <v>64</v>
      </c>
      <c r="G27" s="97" t="s">
        <v>65</v>
      </c>
      <c r="H27" s="104"/>
      <c r="I27" s="64"/>
    </row>
    <row r="28" spans="1:12" s="62" customFormat="1" ht="15.5">
      <c r="A28" s="105"/>
      <c r="B28" s="106"/>
      <c r="C28" s="107"/>
      <c r="D28" s="108"/>
      <c r="E28" s="109"/>
      <c r="F28" s="73"/>
      <c r="G28" s="110" t="s">
        <v>66</v>
      </c>
      <c r="H28" s="97"/>
      <c r="I28" s="97"/>
    </row>
    <row r="29" spans="1:12" s="62" customFormat="1" ht="16" thickBot="1">
      <c r="A29" s="28" t="s">
        <v>67</v>
      </c>
      <c r="C29" s="111" t="s">
        <v>68</v>
      </c>
      <c r="D29" s="112"/>
      <c r="F29" s="73"/>
      <c r="G29" s="31"/>
      <c r="H29" s="113"/>
      <c r="I29" s="64"/>
    </row>
    <row r="30" spans="1:12" s="62" customFormat="1" ht="16" thickBot="1">
      <c r="A30" s="93" t="s">
        <v>69</v>
      </c>
      <c r="B30" s="114" t="s">
        <v>70</v>
      </c>
      <c r="C30" s="115" t="s">
        <v>71</v>
      </c>
      <c r="D30" s="116"/>
      <c r="F30" s="117" t="e">
        <f>+B30*C30</f>
        <v>#VALUE!</v>
      </c>
      <c r="H30" s="118"/>
      <c r="I30" s="119"/>
      <c r="J30" s="64"/>
    </row>
    <row r="31" spans="1:12" s="62" customFormat="1" ht="16" thickBot="1">
      <c r="A31" s="120"/>
      <c r="B31" s="121"/>
      <c r="C31" s="122"/>
      <c r="D31" s="123"/>
      <c r="E31" s="124"/>
      <c r="F31" s="64"/>
      <c r="H31" s="118"/>
      <c r="I31" s="119"/>
      <c r="J31" s="64"/>
    </row>
    <row r="32" spans="1:12" s="62" customFormat="1" ht="16" thickBot="1">
      <c r="A32" s="125"/>
      <c r="B32" s="126" t="s">
        <v>72</v>
      </c>
      <c r="C32" s="127" t="s">
        <v>73</v>
      </c>
      <c r="D32" s="128" t="s">
        <v>74</v>
      </c>
      <c r="E32" s="129"/>
      <c r="F32" s="130" t="s">
        <v>75</v>
      </c>
      <c r="H32" s="118"/>
      <c r="I32" s="131"/>
      <c r="J32" s="64"/>
    </row>
    <row r="33" spans="1:10" s="62" customFormat="1" ht="16.25" customHeight="1" thickBot="1">
      <c r="A33" s="132"/>
      <c r="D33" s="133" t="s">
        <v>76</v>
      </c>
      <c r="E33" s="134"/>
      <c r="F33" s="135" t="e">
        <f>+F7+F27+F30</f>
        <v>#VALUE!</v>
      </c>
      <c r="H33" s="136"/>
      <c r="I33" s="66"/>
      <c r="J33" s="137"/>
    </row>
    <row r="34" spans="1:10" s="62" customFormat="1" ht="19.75" customHeight="1">
      <c r="A34" s="138"/>
      <c r="D34" s="12"/>
      <c r="E34" s="29"/>
      <c r="F34" s="139"/>
      <c r="G34" s="31" t="s">
        <v>77</v>
      </c>
      <c r="H34" s="140"/>
      <c r="I34" s="33"/>
      <c r="J34" s="137"/>
    </row>
    <row r="35" spans="1:10" s="23" customFormat="1" ht="19.25" customHeight="1" thickBot="1">
      <c r="C35" s="141" t="s">
        <v>78</v>
      </c>
      <c r="D35" s="142"/>
      <c r="E35" s="141"/>
      <c r="F35" s="143"/>
      <c r="G35" s="31" t="s">
        <v>79</v>
      </c>
      <c r="I35" s="144"/>
    </row>
    <row r="36" spans="1:10" s="6" customFormat="1" ht="18.5" thickBot="1">
      <c r="A36" s="145" t="s">
        <v>80</v>
      </c>
      <c r="B36" s="146"/>
      <c r="D36" s="147" t="s">
        <v>81</v>
      </c>
      <c r="E36" s="148">
        <v>0</v>
      </c>
      <c r="F36" s="149"/>
      <c r="G36" s="31" t="s">
        <v>82</v>
      </c>
      <c r="I36" s="13"/>
      <c r="J36" s="150"/>
    </row>
    <row r="37" spans="1:10" s="6" customFormat="1" ht="18.5" thickBot="1">
      <c r="A37" s="151"/>
      <c r="D37" s="152"/>
      <c r="E37" s="153"/>
      <c r="F37" s="149"/>
      <c r="G37" s="31" t="s">
        <v>83</v>
      </c>
      <c r="I37" s="13"/>
    </row>
    <row r="38" spans="1:10" s="6" customFormat="1" ht="18.5" thickBot="1">
      <c r="A38" s="154" t="s">
        <v>84</v>
      </c>
      <c r="B38" s="155"/>
      <c r="C38" s="155"/>
      <c r="D38" s="155"/>
      <c r="E38" s="156"/>
      <c r="F38" s="12"/>
      <c r="G38" s="157" t="s">
        <v>85</v>
      </c>
      <c r="H38" s="157"/>
      <c r="I38" s="157"/>
    </row>
    <row r="39" spans="1:10" s="23" customFormat="1" ht="15.5">
      <c r="A39" s="158"/>
      <c r="B39" s="159">
        <v>2023</v>
      </c>
      <c r="C39" s="159" t="s">
        <v>86</v>
      </c>
      <c r="D39" s="160" t="s">
        <v>87</v>
      </c>
      <c r="E39" s="161" t="s">
        <v>88</v>
      </c>
      <c r="F39" s="12"/>
      <c r="G39" s="162">
        <v>2017</v>
      </c>
      <c r="H39" s="163" t="s">
        <v>89</v>
      </c>
      <c r="I39" s="164" t="s">
        <v>87</v>
      </c>
    </row>
    <row r="40" spans="1:10" s="173" customFormat="1" ht="15.5">
      <c r="A40" s="165"/>
      <c r="B40" s="166" t="s">
        <v>90</v>
      </c>
      <c r="C40" s="166" t="s">
        <v>91</v>
      </c>
      <c r="D40" s="167" t="s">
        <v>83</v>
      </c>
      <c r="E40" s="168" t="s">
        <v>92</v>
      </c>
      <c r="F40" s="169"/>
      <c r="G40" s="170" t="s">
        <v>90</v>
      </c>
      <c r="H40" s="171" t="s">
        <v>93</v>
      </c>
      <c r="I40" s="172" t="s">
        <v>83</v>
      </c>
    </row>
    <row r="41" spans="1:10" s="179" customFormat="1" ht="16" thickBot="1">
      <c r="A41" s="174"/>
      <c r="B41" s="175"/>
      <c r="C41" s="175"/>
      <c r="D41" s="176"/>
      <c r="E41" s="177"/>
      <c r="F41" s="111"/>
      <c r="G41" s="170"/>
      <c r="H41" s="171"/>
      <c r="I41" s="178"/>
    </row>
    <row r="42" spans="1:10" s="23" customFormat="1" ht="16" thickBot="1">
      <c r="A42" s="180" t="s">
        <v>94</v>
      </c>
      <c r="B42" s="181">
        <v>1</v>
      </c>
      <c r="C42" s="182">
        <v>0</v>
      </c>
      <c r="D42" s="183">
        <f t="shared" ref="D42:D47" si="0">+B42*C42</f>
        <v>0</v>
      </c>
      <c r="E42" s="184">
        <f>C42-E36</f>
        <v>0</v>
      </c>
      <c r="F42" s="12"/>
      <c r="G42" s="185">
        <f t="shared" ref="G42:G48" si="1">B42</f>
        <v>1</v>
      </c>
      <c r="H42" s="186">
        <v>8</v>
      </c>
      <c r="I42" s="187">
        <f t="shared" ref="I42:I48" si="2">+G42*H42</f>
        <v>8</v>
      </c>
    </row>
    <row r="43" spans="1:10" s="23" customFormat="1" ht="16" thickBot="1">
      <c r="A43" s="180" t="s">
        <v>95</v>
      </c>
      <c r="B43" s="181">
        <v>2</v>
      </c>
      <c r="C43" s="182">
        <v>0</v>
      </c>
      <c r="D43" s="188">
        <f>+B43*C43</f>
        <v>0</v>
      </c>
      <c r="E43" s="184">
        <f>C43</f>
        <v>0</v>
      </c>
      <c r="F43" s="12"/>
      <c r="G43" s="185">
        <f t="shared" si="1"/>
        <v>2</v>
      </c>
      <c r="H43" s="186">
        <v>9</v>
      </c>
      <c r="I43" s="189">
        <f>+G43*H43</f>
        <v>18</v>
      </c>
    </row>
    <row r="44" spans="1:10" s="23" customFormat="1" ht="16" thickBot="1">
      <c r="A44" s="180" t="s">
        <v>96</v>
      </c>
      <c r="B44" s="181">
        <v>3</v>
      </c>
      <c r="C44" s="182">
        <v>0</v>
      </c>
      <c r="D44" s="188">
        <f t="shared" si="0"/>
        <v>0</v>
      </c>
      <c r="E44" s="190"/>
      <c r="F44" s="12"/>
      <c r="G44" s="191">
        <f t="shared" si="1"/>
        <v>3</v>
      </c>
      <c r="H44" s="186">
        <v>10</v>
      </c>
      <c r="I44" s="192">
        <f t="shared" si="2"/>
        <v>30</v>
      </c>
    </row>
    <row r="45" spans="1:10" s="23" customFormat="1" ht="16" thickBot="1">
      <c r="A45" s="193" t="s">
        <v>97</v>
      </c>
      <c r="B45" s="181">
        <v>4</v>
      </c>
      <c r="C45" s="182">
        <v>0</v>
      </c>
      <c r="D45" s="188">
        <f t="shared" si="0"/>
        <v>0</v>
      </c>
      <c r="E45" s="184">
        <f>+C45-E36</f>
        <v>0</v>
      </c>
      <c r="G45" s="191">
        <f t="shared" si="1"/>
        <v>4</v>
      </c>
      <c r="H45" s="186">
        <v>11</v>
      </c>
      <c r="I45" s="192">
        <f t="shared" si="2"/>
        <v>44</v>
      </c>
      <c r="J45" s="59"/>
    </row>
    <row r="46" spans="1:10" s="23" customFormat="1" ht="15.5">
      <c r="A46" s="180" t="s">
        <v>98</v>
      </c>
      <c r="B46" s="181">
        <v>5</v>
      </c>
      <c r="C46" s="182">
        <v>0</v>
      </c>
      <c r="D46" s="188">
        <f t="shared" si="0"/>
        <v>0</v>
      </c>
      <c r="E46" s="194"/>
      <c r="F46" s="195" t="s">
        <v>99</v>
      </c>
      <c r="G46" s="191">
        <f t="shared" si="1"/>
        <v>5</v>
      </c>
      <c r="H46" s="186">
        <v>12</v>
      </c>
      <c r="I46" s="192">
        <f t="shared" si="2"/>
        <v>60</v>
      </c>
      <c r="J46" s="59"/>
    </row>
    <row r="47" spans="1:10" s="23" customFormat="1" ht="16" thickBot="1">
      <c r="A47" s="180" t="s">
        <v>100</v>
      </c>
      <c r="B47" s="181">
        <v>6</v>
      </c>
      <c r="C47" s="182">
        <v>0</v>
      </c>
      <c r="D47" s="196">
        <f t="shared" si="0"/>
        <v>0</v>
      </c>
      <c r="E47" s="197"/>
      <c r="F47" s="50"/>
      <c r="G47" s="191">
        <f t="shared" si="1"/>
        <v>6</v>
      </c>
      <c r="H47" s="186">
        <v>13</v>
      </c>
      <c r="I47" s="198">
        <f t="shared" si="2"/>
        <v>78</v>
      </c>
      <c r="J47" s="59"/>
    </row>
    <row r="48" spans="1:10" s="23" customFormat="1" ht="16" thickBot="1">
      <c r="A48" s="180" t="s">
        <v>101</v>
      </c>
      <c r="B48" s="181">
        <v>7</v>
      </c>
      <c r="C48" s="199"/>
      <c r="D48" s="200"/>
      <c r="E48" s="201"/>
      <c r="F48" s="50"/>
      <c r="G48" s="191">
        <f t="shared" si="1"/>
        <v>7</v>
      </c>
      <c r="H48" s="202">
        <v>14</v>
      </c>
      <c r="I48" s="203">
        <f t="shared" si="2"/>
        <v>98</v>
      </c>
      <c r="J48" s="59"/>
    </row>
    <row r="49" spans="1:10" s="23" customFormat="1" ht="19.25" customHeight="1" thickTop="1" thickBot="1">
      <c r="A49" s="93" t="s">
        <v>102</v>
      </c>
      <c r="B49" s="37"/>
      <c r="C49" s="204"/>
      <c r="D49" s="205">
        <v>0</v>
      </c>
      <c r="E49" s="12"/>
      <c r="F49" s="50"/>
      <c r="G49" s="206"/>
      <c r="H49" s="207"/>
      <c r="I49" s="208"/>
      <c r="J49" s="59"/>
    </row>
    <row r="50" spans="1:10" s="23" customFormat="1" ht="16" thickBot="1">
      <c r="A50" s="41" t="s">
        <v>103</v>
      </c>
      <c r="B50" s="209">
        <f>SUM(B42:B48)</f>
        <v>28</v>
      </c>
      <c r="C50" s="204" t="s">
        <v>104</v>
      </c>
      <c r="D50" s="210">
        <f>SUM(D42:D49)</f>
        <v>0</v>
      </c>
      <c r="E50" s="12"/>
      <c r="F50" s="50"/>
      <c r="G50" s="211">
        <f>SUM(G42:G48)</f>
        <v>28</v>
      </c>
      <c r="H50" s="212"/>
      <c r="I50" s="213">
        <f>SUM(I42:I47)</f>
        <v>238</v>
      </c>
      <c r="J50" s="59"/>
    </row>
    <row r="51" spans="1:10" s="23" customFormat="1" ht="16" thickBot="1">
      <c r="A51" s="97"/>
      <c r="B51" s="214"/>
      <c r="C51" s="215"/>
      <c r="D51" s="216"/>
      <c r="E51" s="169"/>
      <c r="F51" s="50"/>
      <c r="G51" s="217"/>
      <c r="H51" s="218"/>
      <c r="I51" s="219"/>
      <c r="J51" s="59"/>
    </row>
    <row r="52" spans="1:10" s="23" customFormat="1" ht="16" thickBot="1">
      <c r="A52" s="220"/>
      <c r="B52" s="221"/>
      <c r="C52" s="222" t="s">
        <v>105</v>
      </c>
      <c r="D52" s="223" t="e">
        <f>D50-F33</f>
        <v>#VALUE!</v>
      </c>
      <c r="E52" s="12"/>
      <c r="G52" s="221"/>
      <c r="H52" s="224" t="s">
        <v>106</v>
      </c>
      <c r="I52" s="225" t="e">
        <f>+I50-#REF!</f>
        <v>#REF!</v>
      </c>
      <c r="J52" s="59"/>
    </row>
    <row r="53" spans="1:10" s="23" customFormat="1" ht="16" thickBot="1">
      <c r="A53" s="12"/>
      <c r="B53" s="29"/>
      <c r="C53" s="226"/>
      <c r="D53" s="37"/>
      <c r="E53" s="12"/>
      <c r="G53" s="29"/>
      <c r="H53" s="226"/>
      <c r="I53" s="227"/>
      <c r="J53" s="59"/>
    </row>
    <row r="54" spans="1:10" s="12" customFormat="1" ht="14.5" thickBot="1">
      <c r="A54" s="29"/>
      <c r="B54" s="228" t="s">
        <v>107</v>
      </c>
      <c r="C54" s="229" t="s">
        <v>167</v>
      </c>
      <c r="D54" s="117">
        <f>(750*E42)+(78*E43)</f>
        <v>0</v>
      </c>
      <c r="E54" s="230"/>
      <c r="G54" s="228" t="s">
        <v>107</v>
      </c>
      <c r="H54" s="229" t="s">
        <v>167</v>
      </c>
      <c r="I54" s="117" t="e">
        <f>(750*#REF!)+(78*#REF!)</f>
        <v>#REF!</v>
      </c>
    </row>
    <row r="55" spans="1:10" s="23" customFormat="1" ht="15.5">
      <c r="A55" s="59"/>
      <c r="B55" s="59"/>
      <c r="C55" s="59"/>
      <c r="D55" s="59"/>
      <c r="E55" s="59"/>
      <c r="G55" s="59"/>
      <c r="H55" s="59"/>
      <c r="I55" s="231"/>
    </row>
    <row r="56" spans="1:10" s="23" customFormat="1" ht="15.5">
      <c r="A56" s="59"/>
      <c r="B56" s="59"/>
      <c r="C56" s="59"/>
      <c r="D56" s="59"/>
      <c r="E56" s="59"/>
      <c r="G56" s="59"/>
      <c r="H56" s="59"/>
      <c r="I56" s="231"/>
    </row>
    <row r="57" spans="1:10" s="23" customFormat="1" ht="15.5">
      <c r="A57" s="59"/>
      <c r="B57" s="59"/>
      <c r="C57" s="59"/>
      <c r="D57" s="59"/>
      <c r="E57" s="59"/>
      <c r="G57" s="59"/>
      <c r="H57" s="59"/>
      <c r="I57" s="231"/>
    </row>
    <row r="58" spans="1:10" s="23" customFormat="1" ht="15.5">
      <c r="A58" s="59"/>
      <c r="B58" s="59"/>
      <c r="C58" s="59"/>
      <c r="D58" s="59"/>
      <c r="E58" s="59"/>
      <c r="F58" s="29"/>
      <c r="G58" s="59"/>
      <c r="H58" s="59"/>
      <c r="I58" s="231"/>
    </row>
    <row r="67" spans="2:2">
      <c r="B67" s="59" t="s">
        <v>108</v>
      </c>
    </row>
  </sheetData>
  <mergeCells count="19">
    <mergeCell ref="G38:I38"/>
    <mergeCell ref="D27:E27"/>
    <mergeCell ref="D32:E32"/>
    <mergeCell ref="D33:E33"/>
    <mergeCell ref="D36:D37"/>
    <mergeCell ref="E36:E37"/>
    <mergeCell ref="A38:E38"/>
    <mergeCell ref="A16:B16"/>
    <mergeCell ref="D16:E16"/>
    <mergeCell ref="A17:B17"/>
    <mergeCell ref="D17:E17"/>
    <mergeCell ref="A23:B23"/>
    <mergeCell ref="D23:E23"/>
    <mergeCell ref="A3:J3"/>
    <mergeCell ref="A7:E7"/>
    <mergeCell ref="A14:B14"/>
    <mergeCell ref="D14:E14"/>
    <mergeCell ref="A15:B15"/>
    <mergeCell ref="D15:E15"/>
  </mergeCells>
  <printOptions horizontalCentered="1"/>
  <pageMargins left="5.9722222222222197E-2" right="5.9722222222222197E-2" top="0" bottom="0" header="0.51180555555555596" footer="0.51180555555555596"/>
  <pageSetup scale="58" firstPageNumber="0" orientation="landscape" r:id="rId1"/>
  <headerFooter alignWithMargins="0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ED553-2036-45E2-82F7-76C0CB2024A3}">
  <sheetPr>
    <tabColor theme="7" tint="-0.249977111117893"/>
    <pageSetUpPr fitToPage="1"/>
  </sheetPr>
  <dimension ref="A1:I54"/>
  <sheetViews>
    <sheetView tabSelected="1" view="pageBreakPreview" zoomScaleNormal="100" workbookViewId="0">
      <selection activeCell="P48" sqref="P48"/>
    </sheetView>
  </sheetViews>
  <sheetFormatPr defaultColWidth="9.6328125" defaultRowHeight="14"/>
  <cols>
    <col min="1" max="1" width="6.08984375" style="301" customWidth="1"/>
    <col min="2" max="2" width="37.453125" style="244" customWidth="1"/>
    <col min="3" max="3" width="15.81640625" style="244" customWidth="1"/>
    <col min="4" max="4" width="13.08984375" style="244" customWidth="1"/>
    <col min="5" max="5" width="15.08984375" style="244" customWidth="1"/>
    <col min="6" max="6" width="2.1796875" style="244" customWidth="1"/>
    <col min="7" max="8" width="9.6328125" style="244"/>
    <col min="9" max="9" width="14.81640625" style="244" customWidth="1"/>
    <col min="10" max="248" width="9.6328125" style="244"/>
    <col min="249" max="249" width="6.08984375" style="244" customWidth="1"/>
    <col min="250" max="250" width="37.453125" style="244" customWidth="1"/>
    <col min="251" max="251" width="15.81640625" style="244" customWidth="1"/>
    <col min="252" max="253" width="9.54296875" style="244" customWidth="1"/>
    <col min="254" max="254" width="2.1796875" style="244" customWidth="1"/>
    <col min="255" max="255" width="15.81640625" style="244" customWidth="1"/>
    <col min="256" max="257" width="9.54296875" style="244" customWidth="1"/>
    <col min="258" max="258" width="9.6328125" style="244"/>
    <col min="259" max="259" width="2.1796875" style="244" customWidth="1"/>
    <col min="260" max="260" width="15.81640625" style="244" customWidth="1"/>
    <col min="261" max="262" width="9.54296875" style="244" customWidth="1"/>
    <col min="263" max="504" width="9.6328125" style="244"/>
    <col min="505" max="505" width="6.08984375" style="244" customWidth="1"/>
    <col min="506" max="506" width="37.453125" style="244" customWidth="1"/>
    <col min="507" max="507" width="15.81640625" style="244" customWidth="1"/>
    <col min="508" max="509" width="9.54296875" style="244" customWidth="1"/>
    <col min="510" max="510" width="2.1796875" style="244" customWidth="1"/>
    <col min="511" max="511" width="15.81640625" style="244" customWidth="1"/>
    <col min="512" max="513" width="9.54296875" style="244" customWidth="1"/>
    <col min="514" max="514" width="9.6328125" style="244"/>
    <col min="515" max="515" width="2.1796875" style="244" customWidth="1"/>
    <col min="516" max="516" width="15.81640625" style="244" customWidth="1"/>
    <col min="517" max="518" width="9.54296875" style="244" customWidth="1"/>
    <col min="519" max="760" width="9.6328125" style="244"/>
    <col min="761" max="761" width="6.08984375" style="244" customWidth="1"/>
    <col min="762" max="762" width="37.453125" style="244" customWidth="1"/>
    <col min="763" max="763" width="15.81640625" style="244" customWidth="1"/>
    <col min="764" max="765" width="9.54296875" style="244" customWidth="1"/>
    <col min="766" max="766" width="2.1796875" style="244" customWidth="1"/>
    <col min="767" max="767" width="15.81640625" style="244" customWidth="1"/>
    <col min="768" max="769" width="9.54296875" style="244" customWidth="1"/>
    <col min="770" max="770" width="9.6328125" style="244"/>
    <col min="771" max="771" width="2.1796875" style="244" customWidth="1"/>
    <col min="772" max="772" width="15.81640625" style="244" customWidth="1"/>
    <col min="773" max="774" width="9.54296875" style="244" customWidth="1"/>
    <col min="775" max="1016" width="9.6328125" style="244"/>
    <col min="1017" max="1017" width="6.08984375" style="244" customWidth="1"/>
    <col min="1018" max="1018" width="37.453125" style="244" customWidth="1"/>
    <col min="1019" max="1019" width="15.81640625" style="244" customWidth="1"/>
    <col min="1020" max="1021" width="9.54296875" style="244" customWidth="1"/>
    <col min="1022" max="1022" width="2.1796875" style="244" customWidth="1"/>
    <col min="1023" max="1023" width="15.81640625" style="244" customWidth="1"/>
    <col min="1024" max="1025" width="9.54296875" style="244" customWidth="1"/>
    <col min="1026" max="1026" width="9.6328125" style="244"/>
    <col min="1027" max="1027" width="2.1796875" style="244" customWidth="1"/>
    <col min="1028" max="1028" width="15.81640625" style="244" customWidth="1"/>
    <col min="1029" max="1030" width="9.54296875" style="244" customWidth="1"/>
    <col min="1031" max="1272" width="9.6328125" style="244"/>
    <col min="1273" max="1273" width="6.08984375" style="244" customWidth="1"/>
    <col min="1274" max="1274" width="37.453125" style="244" customWidth="1"/>
    <col min="1275" max="1275" width="15.81640625" style="244" customWidth="1"/>
    <col min="1276" max="1277" width="9.54296875" style="244" customWidth="1"/>
    <col min="1278" max="1278" width="2.1796875" style="244" customWidth="1"/>
    <col min="1279" max="1279" width="15.81640625" style="244" customWidth="1"/>
    <col min="1280" max="1281" width="9.54296875" style="244" customWidth="1"/>
    <col min="1282" max="1282" width="9.6328125" style="244"/>
    <col min="1283" max="1283" width="2.1796875" style="244" customWidth="1"/>
    <col min="1284" max="1284" width="15.81640625" style="244" customWidth="1"/>
    <col min="1285" max="1286" width="9.54296875" style="244" customWidth="1"/>
    <col min="1287" max="1528" width="9.6328125" style="244"/>
    <col min="1529" max="1529" width="6.08984375" style="244" customWidth="1"/>
    <col min="1530" max="1530" width="37.453125" style="244" customWidth="1"/>
    <col min="1531" max="1531" width="15.81640625" style="244" customWidth="1"/>
    <col min="1532" max="1533" width="9.54296875" style="244" customWidth="1"/>
    <col min="1534" max="1534" width="2.1796875" style="244" customWidth="1"/>
    <col min="1535" max="1535" width="15.81640625" style="244" customWidth="1"/>
    <col min="1536" max="1537" width="9.54296875" style="244" customWidth="1"/>
    <col min="1538" max="1538" width="9.6328125" style="244"/>
    <col min="1539" max="1539" width="2.1796875" style="244" customWidth="1"/>
    <col min="1540" max="1540" width="15.81640625" style="244" customWidth="1"/>
    <col min="1541" max="1542" width="9.54296875" style="244" customWidth="1"/>
    <col min="1543" max="1784" width="9.6328125" style="244"/>
    <col min="1785" max="1785" width="6.08984375" style="244" customWidth="1"/>
    <col min="1786" max="1786" width="37.453125" style="244" customWidth="1"/>
    <col min="1787" max="1787" width="15.81640625" style="244" customWidth="1"/>
    <col min="1788" max="1789" width="9.54296875" style="244" customWidth="1"/>
    <col min="1790" max="1790" width="2.1796875" style="244" customWidth="1"/>
    <col min="1791" max="1791" width="15.81640625" style="244" customWidth="1"/>
    <col min="1792" max="1793" width="9.54296875" style="244" customWidth="1"/>
    <col min="1794" max="1794" width="9.6328125" style="244"/>
    <col min="1795" max="1795" width="2.1796875" style="244" customWidth="1"/>
    <col min="1796" max="1796" width="15.81640625" style="244" customWidth="1"/>
    <col min="1797" max="1798" width="9.54296875" style="244" customWidth="1"/>
    <col min="1799" max="2040" width="9.6328125" style="244"/>
    <col min="2041" max="2041" width="6.08984375" style="244" customWidth="1"/>
    <col min="2042" max="2042" width="37.453125" style="244" customWidth="1"/>
    <col min="2043" max="2043" width="15.81640625" style="244" customWidth="1"/>
    <col min="2044" max="2045" width="9.54296875" style="244" customWidth="1"/>
    <col min="2046" max="2046" width="2.1796875" style="244" customWidth="1"/>
    <col min="2047" max="2047" width="15.81640625" style="244" customWidth="1"/>
    <col min="2048" max="2049" width="9.54296875" style="244" customWidth="1"/>
    <col min="2050" max="2050" width="9.6328125" style="244"/>
    <col min="2051" max="2051" width="2.1796875" style="244" customWidth="1"/>
    <col min="2052" max="2052" width="15.81640625" style="244" customWidth="1"/>
    <col min="2053" max="2054" width="9.54296875" style="244" customWidth="1"/>
    <col min="2055" max="2296" width="9.6328125" style="244"/>
    <col min="2297" max="2297" width="6.08984375" style="244" customWidth="1"/>
    <col min="2298" max="2298" width="37.453125" style="244" customWidth="1"/>
    <col min="2299" max="2299" width="15.81640625" style="244" customWidth="1"/>
    <col min="2300" max="2301" width="9.54296875" style="244" customWidth="1"/>
    <col min="2302" max="2302" width="2.1796875" style="244" customWidth="1"/>
    <col min="2303" max="2303" width="15.81640625" style="244" customWidth="1"/>
    <col min="2304" max="2305" width="9.54296875" style="244" customWidth="1"/>
    <col min="2306" max="2306" width="9.6328125" style="244"/>
    <col min="2307" max="2307" width="2.1796875" style="244" customWidth="1"/>
    <col min="2308" max="2308" width="15.81640625" style="244" customWidth="1"/>
    <col min="2309" max="2310" width="9.54296875" style="244" customWidth="1"/>
    <col min="2311" max="2552" width="9.6328125" style="244"/>
    <col min="2553" max="2553" width="6.08984375" style="244" customWidth="1"/>
    <col min="2554" max="2554" width="37.453125" style="244" customWidth="1"/>
    <col min="2555" max="2555" width="15.81640625" style="244" customWidth="1"/>
    <col min="2556" max="2557" width="9.54296875" style="244" customWidth="1"/>
    <col min="2558" max="2558" width="2.1796875" style="244" customWidth="1"/>
    <col min="2559" max="2559" width="15.81640625" style="244" customWidth="1"/>
    <col min="2560" max="2561" width="9.54296875" style="244" customWidth="1"/>
    <col min="2562" max="2562" width="9.6328125" style="244"/>
    <col min="2563" max="2563" width="2.1796875" style="244" customWidth="1"/>
    <col min="2564" max="2564" width="15.81640625" style="244" customWidth="1"/>
    <col min="2565" max="2566" width="9.54296875" style="244" customWidth="1"/>
    <col min="2567" max="2808" width="9.6328125" style="244"/>
    <col min="2809" max="2809" width="6.08984375" style="244" customWidth="1"/>
    <col min="2810" max="2810" width="37.453125" style="244" customWidth="1"/>
    <col min="2811" max="2811" width="15.81640625" style="244" customWidth="1"/>
    <col min="2812" max="2813" width="9.54296875" style="244" customWidth="1"/>
    <col min="2814" max="2814" width="2.1796875" style="244" customWidth="1"/>
    <col min="2815" max="2815" width="15.81640625" style="244" customWidth="1"/>
    <col min="2816" max="2817" width="9.54296875" style="244" customWidth="1"/>
    <col min="2818" max="2818" width="9.6328125" style="244"/>
    <col min="2819" max="2819" width="2.1796875" style="244" customWidth="1"/>
    <col min="2820" max="2820" width="15.81640625" style="244" customWidth="1"/>
    <col min="2821" max="2822" width="9.54296875" style="244" customWidth="1"/>
    <col min="2823" max="3064" width="9.6328125" style="244"/>
    <col min="3065" max="3065" width="6.08984375" style="244" customWidth="1"/>
    <col min="3066" max="3066" width="37.453125" style="244" customWidth="1"/>
    <col min="3067" max="3067" width="15.81640625" style="244" customWidth="1"/>
    <col min="3068" max="3069" width="9.54296875" style="244" customWidth="1"/>
    <col min="3070" max="3070" width="2.1796875" style="244" customWidth="1"/>
    <col min="3071" max="3071" width="15.81640625" style="244" customWidth="1"/>
    <col min="3072" max="3073" width="9.54296875" style="244" customWidth="1"/>
    <col min="3074" max="3074" width="9.6328125" style="244"/>
    <col min="3075" max="3075" width="2.1796875" style="244" customWidth="1"/>
    <col min="3076" max="3076" width="15.81640625" style="244" customWidth="1"/>
    <col min="3077" max="3078" width="9.54296875" style="244" customWidth="1"/>
    <col min="3079" max="3320" width="9.6328125" style="244"/>
    <col min="3321" max="3321" width="6.08984375" style="244" customWidth="1"/>
    <col min="3322" max="3322" width="37.453125" style="244" customWidth="1"/>
    <col min="3323" max="3323" width="15.81640625" style="244" customWidth="1"/>
    <col min="3324" max="3325" width="9.54296875" style="244" customWidth="1"/>
    <col min="3326" max="3326" width="2.1796875" style="244" customWidth="1"/>
    <col min="3327" max="3327" width="15.81640625" style="244" customWidth="1"/>
    <col min="3328" max="3329" width="9.54296875" style="244" customWidth="1"/>
    <col min="3330" max="3330" width="9.6328125" style="244"/>
    <col min="3331" max="3331" width="2.1796875" style="244" customWidth="1"/>
    <col min="3332" max="3332" width="15.81640625" style="244" customWidth="1"/>
    <col min="3333" max="3334" width="9.54296875" style="244" customWidth="1"/>
    <col min="3335" max="3576" width="9.6328125" style="244"/>
    <col min="3577" max="3577" width="6.08984375" style="244" customWidth="1"/>
    <col min="3578" max="3578" width="37.453125" style="244" customWidth="1"/>
    <col min="3579" max="3579" width="15.81640625" style="244" customWidth="1"/>
    <col min="3580" max="3581" width="9.54296875" style="244" customWidth="1"/>
    <col min="3582" max="3582" width="2.1796875" style="244" customWidth="1"/>
    <col min="3583" max="3583" width="15.81640625" style="244" customWidth="1"/>
    <col min="3584" max="3585" width="9.54296875" style="244" customWidth="1"/>
    <col min="3586" max="3586" width="9.6328125" style="244"/>
    <col min="3587" max="3587" width="2.1796875" style="244" customWidth="1"/>
    <col min="3588" max="3588" width="15.81640625" style="244" customWidth="1"/>
    <col min="3589" max="3590" width="9.54296875" style="244" customWidth="1"/>
    <col min="3591" max="3832" width="9.6328125" style="244"/>
    <col min="3833" max="3833" width="6.08984375" style="244" customWidth="1"/>
    <col min="3834" max="3834" width="37.453125" style="244" customWidth="1"/>
    <col min="3835" max="3835" width="15.81640625" style="244" customWidth="1"/>
    <col min="3836" max="3837" width="9.54296875" style="244" customWidth="1"/>
    <col min="3838" max="3838" width="2.1796875" style="244" customWidth="1"/>
    <col min="3839" max="3839" width="15.81640625" style="244" customWidth="1"/>
    <col min="3840" max="3841" width="9.54296875" style="244" customWidth="1"/>
    <col min="3842" max="3842" width="9.6328125" style="244"/>
    <col min="3843" max="3843" width="2.1796875" style="244" customWidth="1"/>
    <col min="3844" max="3844" width="15.81640625" style="244" customWidth="1"/>
    <col min="3845" max="3846" width="9.54296875" style="244" customWidth="1"/>
    <col min="3847" max="4088" width="9.6328125" style="244"/>
    <col min="4089" max="4089" width="6.08984375" style="244" customWidth="1"/>
    <col min="4090" max="4090" width="37.453125" style="244" customWidth="1"/>
    <col min="4091" max="4091" width="15.81640625" style="244" customWidth="1"/>
    <col min="4092" max="4093" width="9.54296875" style="244" customWidth="1"/>
    <col min="4094" max="4094" width="2.1796875" style="244" customWidth="1"/>
    <col min="4095" max="4095" width="15.81640625" style="244" customWidth="1"/>
    <col min="4096" max="4097" width="9.54296875" style="244" customWidth="1"/>
    <col min="4098" max="4098" width="9.6328125" style="244"/>
    <col min="4099" max="4099" width="2.1796875" style="244" customWidth="1"/>
    <col min="4100" max="4100" width="15.81640625" style="244" customWidth="1"/>
    <col min="4101" max="4102" width="9.54296875" style="244" customWidth="1"/>
    <col min="4103" max="4344" width="9.6328125" style="244"/>
    <col min="4345" max="4345" width="6.08984375" style="244" customWidth="1"/>
    <col min="4346" max="4346" width="37.453125" style="244" customWidth="1"/>
    <col min="4347" max="4347" width="15.81640625" style="244" customWidth="1"/>
    <col min="4348" max="4349" width="9.54296875" style="244" customWidth="1"/>
    <col min="4350" max="4350" width="2.1796875" style="244" customWidth="1"/>
    <col min="4351" max="4351" width="15.81640625" style="244" customWidth="1"/>
    <col min="4352" max="4353" width="9.54296875" style="244" customWidth="1"/>
    <col min="4354" max="4354" width="9.6328125" style="244"/>
    <col min="4355" max="4355" width="2.1796875" style="244" customWidth="1"/>
    <col min="4356" max="4356" width="15.81640625" style="244" customWidth="1"/>
    <col min="4357" max="4358" width="9.54296875" style="244" customWidth="1"/>
    <col min="4359" max="4600" width="9.6328125" style="244"/>
    <col min="4601" max="4601" width="6.08984375" style="244" customWidth="1"/>
    <col min="4602" max="4602" width="37.453125" style="244" customWidth="1"/>
    <col min="4603" max="4603" width="15.81640625" style="244" customWidth="1"/>
    <col min="4604" max="4605" width="9.54296875" style="244" customWidth="1"/>
    <col min="4606" max="4606" width="2.1796875" style="244" customWidth="1"/>
    <col min="4607" max="4607" width="15.81640625" style="244" customWidth="1"/>
    <col min="4608" max="4609" width="9.54296875" style="244" customWidth="1"/>
    <col min="4610" max="4610" width="9.6328125" style="244"/>
    <col min="4611" max="4611" width="2.1796875" style="244" customWidth="1"/>
    <col min="4612" max="4612" width="15.81640625" style="244" customWidth="1"/>
    <col min="4613" max="4614" width="9.54296875" style="244" customWidth="1"/>
    <col min="4615" max="4856" width="9.6328125" style="244"/>
    <col min="4857" max="4857" width="6.08984375" style="244" customWidth="1"/>
    <col min="4858" max="4858" width="37.453125" style="244" customWidth="1"/>
    <col min="4859" max="4859" width="15.81640625" style="244" customWidth="1"/>
    <col min="4860" max="4861" width="9.54296875" style="244" customWidth="1"/>
    <col min="4862" max="4862" width="2.1796875" style="244" customWidth="1"/>
    <col min="4863" max="4863" width="15.81640625" style="244" customWidth="1"/>
    <col min="4864" max="4865" width="9.54296875" style="244" customWidth="1"/>
    <col min="4866" max="4866" width="9.6328125" style="244"/>
    <col min="4867" max="4867" width="2.1796875" style="244" customWidth="1"/>
    <col min="4868" max="4868" width="15.81640625" style="244" customWidth="1"/>
    <col min="4869" max="4870" width="9.54296875" style="244" customWidth="1"/>
    <col min="4871" max="5112" width="9.6328125" style="244"/>
    <col min="5113" max="5113" width="6.08984375" style="244" customWidth="1"/>
    <col min="5114" max="5114" width="37.453125" style="244" customWidth="1"/>
    <col min="5115" max="5115" width="15.81640625" style="244" customWidth="1"/>
    <col min="5116" max="5117" width="9.54296875" style="244" customWidth="1"/>
    <col min="5118" max="5118" width="2.1796875" style="244" customWidth="1"/>
    <col min="5119" max="5119" width="15.81640625" style="244" customWidth="1"/>
    <col min="5120" max="5121" width="9.54296875" style="244" customWidth="1"/>
    <col min="5122" max="5122" width="9.6328125" style="244"/>
    <col min="5123" max="5123" width="2.1796875" style="244" customWidth="1"/>
    <col min="5124" max="5124" width="15.81640625" style="244" customWidth="1"/>
    <col min="5125" max="5126" width="9.54296875" style="244" customWidth="1"/>
    <col min="5127" max="5368" width="9.6328125" style="244"/>
    <col min="5369" max="5369" width="6.08984375" style="244" customWidth="1"/>
    <col min="5370" max="5370" width="37.453125" style="244" customWidth="1"/>
    <col min="5371" max="5371" width="15.81640625" style="244" customWidth="1"/>
    <col min="5372" max="5373" width="9.54296875" style="244" customWidth="1"/>
    <col min="5374" max="5374" width="2.1796875" style="244" customWidth="1"/>
    <col min="5375" max="5375" width="15.81640625" style="244" customWidth="1"/>
    <col min="5376" max="5377" width="9.54296875" style="244" customWidth="1"/>
    <col min="5378" max="5378" width="9.6328125" style="244"/>
    <col min="5379" max="5379" width="2.1796875" style="244" customWidth="1"/>
    <col min="5380" max="5380" width="15.81640625" style="244" customWidth="1"/>
    <col min="5381" max="5382" width="9.54296875" style="244" customWidth="1"/>
    <col min="5383" max="5624" width="9.6328125" style="244"/>
    <col min="5625" max="5625" width="6.08984375" style="244" customWidth="1"/>
    <col min="5626" max="5626" width="37.453125" style="244" customWidth="1"/>
    <col min="5627" max="5627" width="15.81640625" style="244" customWidth="1"/>
    <col min="5628" max="5629" width="9.54296875" style="244" customWidth="1"/>
    <col min="5630" max="5630" width="2.1796875" style="244" customWidth="1"/>
    <col min="5631" max="5631" width="15.81640625" style="244" customWidth="1"/>
    <col min="5632" max="5633" width="9.54296875" style="244" customWidth="1"/>
    <col min="5634" max="5634" width="9.6328125" style="244"/>
    <col min="5635" max="5635" width="2.1796875" style="244" customWidth="1"/>
    <col min="5636" max="5636" width="15.81640625" style="244" customWidth="1"/>
    <col min="5637" max="5638" width="9.54296875" style="244" customWidth="1"/>
    <col min="5639" max="5880" width="9.6328125" style="244"/>
    <col min="5881" max="5881" width="6.08984375" style="244" customWidth="1"/>
    <col min="5882" max="5882" width="37.453125" style="244" customWidth="1"/>
    <col min="5883" max="5883" width="15.81640625" style="244" customWidth="1"/>
    <col min="5884" max="5885" width="9.54296875" style="244" customWidth="1"/>
    <col min="5886" max="5886" width="2.1796875" style="244" customWidth="1"/>
    <col min="5887" max="5887" width="15.81640625" style="244" customWidth="1"/>
    <col min="5888" max="5889" width="9.54296875" style="244" customWidth="1"/>
    <col min="5890" max="5890" width="9.6328125" style="244"/>
    <col min="5891" max="5891" width="2.1796875" style="244" customWidth="1"/>
    <col min="5892" max="5892" width="15.81640625" style="244" customWidth="1"/>
    <col min="5893" max="5894" width="9.54296875" style="244" customWidth="1"/>
    <col min="5895" max="6136" width="9.6328125" style="244"/>
    <col min="6137" max="6137" width="6.08984375" style="244" customWidth="1"/>
    <col min="6138" max="6138" width="37.453125" style="244" customWidth="1"/>
    <col min="6139" max="6139" width="15.81640625" style="244" customWidth="1"/>
    <col min="6140" max="6141" width="9.54296875" style="244" customWidth="1"/>
    <col min="6142" max="6142" width="2.1796875" style="244" customWidth="1"/>
    <col min="6143" max="6143" width="15.81640625" style="244" customWidth="1"/>
    <col min="6144" max="6145" width="9.54296875" style="244" customWidth="1"/>
    <col min="6146" max="6146" width="9.6328125" style="244"/>
    <col min="6147" max="6147" width="2.1796875" style="244" customWidth="1"/>
    <col min="6148" max="6148" width="15.81640625" style="244" customWidth="1"/>
    <col min="6149" max="6150" width="9.54296875" style="244" customWidth="1"/>
    <col min="6151" max="6392" width="9.6328125" style="244"/>
    <col min="6393" max="6393" width="6.08984375" style="244" customWidth="1"/>
    <col min="6394" max="6394" width="37.453125" style="244" customWidth="1"/>
    <col min="6395" max="6395" width="15.81640625" style="244" customWidth="1"/>
    <col min="6396" max="6397" width="9.54296875" style="244" customWidth="1"/>
    <col min="6398" max="6398" width="2.1796875" style="244" customWidth="1"/>
    <col min="6399" max="6399" width="15.81640625" style="244" customWidth="1"/>
    <col min="6400" max="6401" width="9.54296875" style="244" customWidth="1"/>
    <col min="6402" max="6402" width="9.6328125" style="244"/>
    <col min="6403" max="6403" width="2.1796875" style="244" customWidth="1"/>
    <col min="6404" max="6404" width="15.81640625" style="244" customWidth="1"/>
    <col min="6405" max="6406" width="9.54296875" style="244" customWidth="1"/>
    <col min="6407" max="6648" width="9.6328125" style="244"/>
    <col min="6649" max="6649" width="6.08984375" style="244" customWidth="1"/>
    <col min="6650" max="6650" width="37.453125" style="244" customWidth="1"/>
    <col min="6651" max="6651" width="15.81640625" style="244" customWidth="1"/>
    <col min="6652" max="6653" width="9.54296875" style="244" customWidth="1"/>
    <col min="6654" max="6654" width="2.1796875" style="244" customWidth="1"/>
    <col min="6655" max="6655" width="15.81640625" style="244" customWidth="1"/>
    <col min="6656" max="6657" width="9.54296875" style="244" customWidth="1"/>
    <col min="6658" max="6658" width="9.6328125" style="244"/>
    <col min="6659" max="6659" width="2.1796875" style="244" customWidth="1"/>
    <col min="6660" max="6660" width="15.81640625" style="244" customWidth="1"/>
    <col min="6661" max="6662" width="9.54296875" style="244" customWidth="1"/>
    <col min="6663" max="6904" width="9.6328125" style="244"/>
    <col min="6905" max="6905" width="6.08984375" style="244" customWidth="1"/>
    <col min="6906" max="6906" width="37.453125" style="244" customWidth="1"/>
    <col min="6907" max="6907" width="15.81640625" style="244" customWidth="1"/>
    <col min="6908" max="6909" width="9.54296875" style="244" customWidth="1"/>
    <col min="6910" max="6910" width="2.1796875" style="244" customWidth="1"/>
    <col min="6911" max="6911" width="15.81640625" style="244" customWidth="1"/>
    <col min="6912" max="6913" width="9.54296875" style="244" customWidth="1"/>
    <col min="6914" max="6914" width="9.6328125" style="244"/>
    <col min="6915" max="6915" width="2.1796875" style="244" customWidth="1"/>
    <col min="6916" max="6916" width="15.81640625" style="244" customWidth="1"/>
    <col min="6917" max="6918" width="9.54296875" style="244" customWidth="1"/>
    <col min="6919" max="7160" width="9.6328125" style="244"/>
    <col min="7161" max="7161" width="6.08984375" style="244" customWidth="1"/>
    <col min="7162" max="7162" width="37.453125" style="244" customWidth="1"/>
    <col min="7163" max="7163" width="15.81640625" style="244" customWidth="1"/>
    <col min="7164" max="7165" width="9.54296875" style="244" customWidth="1"/>
    <col min="7166" max="7166" width="2.1796875" style="244" customWidth="1"/>
    <col min="7167" max="7167" width="15.81640625" style="244" customWidth="1"/>
    <col min="7168" max="7169" width="9.54296875" style="244" customWidth="1"/>
    <col min="7170" max="7170" width="9.6328125" style="244"/>
    <col min="7171" max="7171" width="2.1796875" style="244" customWidth="1"/>
    <col min="7172" max="7172" width="15.81640625" style="244" customWidth="1"/>
    <col min="7173" max="7174" width="9.54296875" style="244" customWidth="1"/>
    <col min="7175" max="7416" width="9.6328125" style="244"/>
    <col min="7417" max="7417" width="6.08984375" style="244" customWidth="1"/>
    <col min="7418" max="7418" width="37.453125" style="244" customWidth="1"/>
    <col min="7419" max="7419" width="15.81640625" style="244" customWidth="1"/>
    <col min="7420" max="7421" width="9.54296875" style="244" customWidth="1"/>
    <col min="7422" max="7422" width="2.1796875" style="244" customWidth="1"/>
    <col min="7423" max="7423" width="15.81640625" style="244" customWidth="1"/>
    <col min="7424" max="7425" width="9.54296875" style="244" customWidth="1"/>
    <col min="7426" max="7426" width="9.6328125" style="244"/>
    <col min="7427" max="7427" width="2.1796875" style="244" customWidth="1"/>
    <col min="7428" max="7428" width="15.81640625" style="244" customWidth="1"/>
    <col min="7429" max="7430" width="9.54296875" style="244" customWidth="1"/>
    <col min="7431" max="7672" width="9.6328125" style="244"/>
    <col min="7673" max="7673" width="6.08984375" style="244" customWidth="1"/>
    <col min="7674" max="7674" width="37.453125" style="244" customWidth="1"/>
    <col min="7675" max="7675" width="15.81640625" style="244" customWidth="1"/>
    <col min="7676" max="7677" width="9.54296875" style="244" customWidth="1"/>
    <col min="7678" max="7678" width="2.1796875" style="244" customWidth="1"/>
    <col min="7679" max="7679" width="15.81640625" style="244" customWidth="1"/>
    <col min="7680" max="7681" width="9.54296875" style="244" customWidth="1"/>
    <col min="7682" max="7682" width="9.6328125" style="244"/>
    <col min="7683" max="7683" width="2.1796875" style="244" customWidth="1"/>
    <col min="7684" max="7684" width="15.81640625" style="244" customWidth="1"/>
    <col min="7685" max="7686" width="9.54296875" style="244" customWidth="1"/>
    <col min="7687" max="7928" width="9.6328125" style="244"/>
    <col min="7929" max="7929" width="6.08984375" style="244" customWidth="1"/>
    <col min="7930" max="7930" width="37.453125" style="244" customWidth="1"/>
    <col min="7931" max="7931" width="15.81640625" style="244" customWidth="1"/>
    <col min="7932" max="7933" width="9.54296875" style="244" customWidth="1"/>
    <col min="7934" max="7934" width="2.1796875" style="244" customWidth="1"/>
    <col min="7935" max="7935" width="15.81640625" style="244" customWidth="1"/>
    <col min="7936" max="7937" width="9.54296875" style="244" customWidth="1"/>
    <col min="7938" max="7938" width="9.6328125" style="244"/>
    <col min="7939" max="7939" width="2.1796875" style="244" customWidth="1"/>
    <col min="7940" max="7940" width="15.81640625" style="244" customWidth="1"/>
    <col min="7941" max="7942" width="9.54296875" style="244" customWidth="1"/>
    <col min="7943" max="8184" width="9.6328125" style="244"/>
    <col min="8185" max="8185" width="6.08984375" style="244" customWidth="1"/>
    <col min="8186" max="8186" width="37.453125" style="244" customWidth="1"/>
    <col min="8187" max="8187" width="15.81640625" style="244" customWidth="1"/>
    <col min="8188" max="8189" width="9.54296875" style="244" customWidth="1"/>
    <col min="8190" max="8190" width="2.1796875" style="244" customWidth="1"/>
    <col min="8191" max="8191" width="15.81640625" style="244" customWidth="1"/>
    <col min="8192" max="8193" width="9.54296875" style="244" customWidth="1"/>
    <col min="8194" max="8194" width="9.6328125" style="244"/>
    <col min="8195" max="8195" width="2.1796875" style="244" customWidth="1"/>
    <col min="8196" max="8196" width="15.81640625" style="244" customWidth="1"/>
    <col min="8197" max="8198" width="9.54296875" style="244" customWidth="1"/>
    <col min="8199" max="8440" width="9.6328125" style="244"/>
    <col min="8441" max="8441" width="6.08984375" style="244" customWidth="1"/>
    <col min="8442" max="8442" width="37.453125" style="244" customWidth="1"/>
    <col min="8443" max="8443" width="15.81640625" style="244" customWidth="1"/>
    <col min="8444" max="8445" width="9.54296875" style="244" customWidth="1"/>
    <col min="8446" max="8446" width="2.1796875" style="244" customWidth="1"/>
    <col min="8447" max="8447" width="15.81640625" style="244" customWidth="1"/>
    <col min="8448" max="8449" width="9.54296875" style="244" customWidth="1"/>
    <col min="8450" max="8450" width="9.6328125" style="244"/>
    <col min="8451" max="8451" width="2.1796875" style="244" customWidth="1"/>
    <col min="8452" max="8452" width="15.81640625" style="244" customWidth="1"/>
    <col min="8453" max="8454" width="9.54296875" style="244" customWidth="1"/>
    <col min="8455" max="8696" width="9.6328125" style="244"/>
    <col min="8697" max="8697" width="6.08984375" style="244" customWidth="1"/>
    <col min="8698" max="8698" width="37.453125" style="244" customWidth="1"/>
    <col min="8699" max="8699" width="15.81640625" style="244" customWidth="1"/>
    <col min="8700" max="8701" width="9.54296875" style="244" customWidth="1"/>
    <col min="8702" max="8702" width="2.1796875" style="244" customWidth="1"/>
    <col min="8703" max="8703" width="15.81640625" style="244" customWidth="1"/>
    <col min="8704" max="8705" width="9.54296875" style="244" customWidth="1"/>
    <col min="8706" max="8706" width="9.6328125" style="244"/>
    <col min="8707" max="8707" width="2.1796875" style="244" customWidth="1"/>
    <col min="8708" max="8708" width="15.81640625" style="244" customWidth="1"/>
    <col min="8709" max="8710" width="9.54296875" style="244" customWidth="1"/>
    <col min="8711" max="8952" width="9.6328125" style="244"/>
    <col min="8953" max="8953" width="6.08984375" style="244" customWidth="1"/>
    <col min="8954" max="8954" width="37.453125" style="244" customWidth="1"/>
    <col min="8955" max="8955" width="15.81640625" style="244" customWidth="1"/>
    <col min="8956" max="8957" width="9.54296875" style="244" customWidth="1"/>
    <col min="8958" max="8958" width="2.1796875" style="244" customWidth="1"/>
    <col min="8959" max="8959" width="15.81640625" style="244" customWidth="1"/>
    <col min="8960" max="8961" width="9.54296875" style="244" customWidth="1"/>
    <col min="8962" max="8962" width="9.6328125" style="244"/>
    <col min="8963" max="8963" width="2.1796875" style="244" customWidth="1"/>
    <col min="8964" max="8964" width="15.81640625" style="244" customWidth="1"/>
    <col min="8965" max="8966" width="9.54296875" style="244" customWidth="1"/>
    <col min="8967" max="9208" width="9.6328125" style="244"/>
    <col min="9209" max="9209" width="6.08984375" style="244" customWidth="1"/>
    <col min="9210" max="9210" width="37.453125" style="244" customWidth="1"/>
    <col min="9211" max="9211" width="15.81640625" style="244" customWidth="1"/>
    <col min="9212" max="9213" width="9.54296875" style="244" customWidth="1"/>
    <col min="9214" max="9214" width="2.1796875" style="244" customWidth="1"/>
    <col min="9215" max="9215" width="15.81640625" style="244" customWidth="1"/>
    <col min="9216" max="9217" width="9.54296875" style="244" customWidth="1"/>
    <col min="9218" max="9218" width="9.6328125" style="244"/>
    <col min="9219" max="9219" width="2.1796875" style="244" customWidth="1"/>
    <col min="9220" max="9220" width="15.81640625" style="244" customWidth="1"/>
    <col min="9221" max="9222" width="9.54296875" style="244" customWidth="1"/>
    <col min="9223" max="9464" width="9.6328125" style="244"/>
    <col min="9465" max="9465" width="6.08984375" style="244" customWidth="1"/>
    <col min="9466" max="9466" width="37.453125" style="244" customWidth="1"/>
    <col min="9467" max="9467" width="15.81640625" style="244" customWidth="1"/>
    <col min="9468" max="9469" width="9.54296875" style="244" customWidth="1"/>
    <col min="9470" max="9470" width="2.1796875" style="244" customWidth="1"/>
    <col min="9471" max="9471" width="15.81640625" style="244" customWidth="1"/>
    <col min="9472" max="9473" width="9.54296875" style="244" customWidth="1"/>
    <col min="9474" max="9474" width="9.6328125" style="244"/>
    <col min="9475" max="9475" width="2.1796875" style="244" customWidth="1"/>
    <col min="9476" max="9476" width="15.81640625" style="244" customWidth="1"/>
    <col min="9477" max="9478" width="9.54296875" style="244" customWidth="1"/>
    <col min="9479" max="9720" width="9.6328125" style="244"/>
    <col min="9721" max="9721" width="6.08984375" style="244" customWidth="1"/>
    <col min="9722" max="9722" width="37.453125" style="244" customWidth="1"/>
    <col min="9723" max="9723" width="15.81640625" style="244" customWidth="1"/>
    <col min="9724" max="9725" width="9.54296875" style="244" customWidth="1"/>
    <col min="9726" max="9726" width="2.1796875" style="244" customWidth="1"/>
    <col min="9727" max="9727" width="15.81640625" style="244" customWidth="1"/>
    <col min="9728" max="9729" width="9.54296875" style="244" customWidth="1"/>
    <col min="9730" max="9730" width="9.6328125" style="244"/>
    <col min="9731" max="9731" width="2.1796875" style="244" customWidth="1"/>
    <col min="9732" max="9732" width="15.81640625" style="244" customWidth="1"/>
    <col min="9733" max="9734" width="9.54296875" style="244" customWidth="1"/>
    <col min="9735" max="9976" width="9.6328125" style="244"/>
    <col min="9977" max="9977" width="6.08984375" style="244" customWidth="1"/>
    <col min="9978" max="9978" width="37.453125" style="244" customWidth="1"/>
    <col min="9979" max="9979" width="15.81640625" style="244" customWidth="1"/>
    <col min="9980" max="9981" width="9.54296875" style="244" customWidth="1"/>
    <col min="9982" max="9982" width="2.1796875" style="244" customWidth="1"/>
    <col min="9983" max="9983" width="15.81640625" style="244" customWidth="1"/>
    <col min="9984" max="9985" width="9.54296875" style="244" customWidth="1"/>
    <col min="9986" max="9986" width="9.6328125" style="244"/>
    <col min="9987" max="9987" width="2.1796875" style="244" customWidth="1"/>
    <col min="9988" max="9988" width="15.81640625" style="244" customWidth="1"/>
    <col min="9989" max="9990" width="9.54296875" style="244" customWidth="1"/>
    <col min="9991" max="10232" width="9.6328125" style="244"/>
    <col min="10233" max="10233" width="6.08984375" style="244" customWidth="1"/>
    <col min="10234" max="10234" width="37.453125" style="244" customWidth="1"/>
    <col min="10235" max="10235" width="15.81640625" style="244" customWidth="1"/>
    <col min="10236" max="10237" width="9.54296875" style="244" customWidth="1"/>
    <col min="10238" max="10238" width="2.1796875" style="244" customWidth="1"/>
    <col min="10239" max="10239" width="15.81640625" style="244" customWidth="1"/>
    <col min="10240" max="10241" width="9.54296875" style="244" customWidth="1"/>
    <col min="10242" max="10242" width="9.6328125" style="244"/>
    <col min="10243" max="10243" width="2.1796875" style="244" customWidth="1"/>
    <col min="10244" max="10244" width="15.81640625" style="244" customWidth="1"/>
    <col min="10245" max="10246" width="9.54296875" style="244" customWidth="1"/>
    <col min="10247" max="10488" width="9.6328125" style="244"/>
    <col min="10489" max="10489" width="6.08984375" style="244" customWidth="1"/>
    <col min="10490" max="10490" width="37.453125" style="244" customWidth="1"/>
    <col min="10491" max="10491" width="15.81640625" style="244" customWidth="1"/>
    <col min="10492" max="10493" width="9.54296875" style="244" customWidth="1"/>
    <col min="10494" max="10494" width="2.1796875" style="244" customWidth="1"/>
    <col min="10495" max="10495" width="15.81640625" style="244" customWidth="1"/>
    <col min="10496" max="10497" width="9.54296875" style="244" customWidth="1"/>
    <col min="10498" max="10498" width="9.6328125" style="244"/>
    <col min="10499" max="10499" width="2.1796875" style="244" customWidth="1"/>
    <col min="10500" max="10500" width="15.81640625" style="244" customWidth="1"/>
    <col min="10501" max="10502" width="9.54296875" style="244" customWidth="1"/>
    <col min="10503" max="10744" width="9.6328125" style="244"/>
    <col min="10745" max="10745" width="6.08984375" style="244" customWidth="1"/>
    <col min="10746" max="10746" width="37.453125" style="244" customWidth="1"/>
    <col min="10747" max="10747" width="15.81640625" style="244" customWidth="1"/>
    <col min="10748" max="10749" width="9.54296875" style="244" customWidth="1"/>
    <col min="10750" max="10750" width="2.1796875" style="244" customWidth="1"/>
    <col min="10751" max="10751" width="15.81640625" style="244" customWidth="1"/>
    <col min="10752" max="10753" width="9.54296875" style="244" customWidth="1"/>
    <col min="10754" max="10754" width="9.6328125" style="244"/>
    <col min="10755" max="10755" width="2.1796875" style="244" customWidth="1"/>
    <col min="10756" max="10756" width="15.81640625" style="244" customWidth="1"/>
    <col min="10757" max="10758" width="9.54296875" style="244" customWidth="1"/>
    <col min="10759" max="11000" width="9.6328125" style="244"/>
    <col min="11001" max="11001" width="6.08984375" style="244" customWidth="1"/>
    <col min="11002" max="11002" width="37.453125" style="244" customWidth="1"/>
    <col min="11003" max="11003" width="15.81640625" style="244" customWidth="1"/>
    <col min="11004" max="11005" width="9.54296875" style="244" customWidth="1"/>
    <col min="11006" max="11006" width="2.1796875" style="244" customWidth="1"/>
    <col min="11007" max="11007" width="15.81640625" style="244" customWidth="1"/>
    <col min="11008" max="11009" width="9.54296875" style="244" customWidth="1"/>
    <col min="11010" max="11010" width="9.6328125" style="244"/>
    <col min="11011" max="11011" width="2.1796875" style="244" customWidth="1"/>
    <col min="11012" max="11012" width="15.81640625" style="244" customWidth="1"/>
    <col min="11013" max="11014" width="9.54296875" style="244" customWidth="1"/>
    <col min="11015" max="11256" width="9.6328125" style="244"/>
    <col min="11257" max="11257" width="6.08984375" style="244" customWidth="1"/>
    <col min="11258" max="11258" width="37.453125" style="244" customWidth="1"/>
    <col min="11259" max="11259" width="15.81640625" style="244" customWidth="1"/>
    <col min="11260" max="11261" width="9.54296875" style="244" customWidth="1"/>
    <col min="11262" max="11262" width="2.1796875" style="244" customWidth="1"/>
    <col min="11263" max="11263" width="15.81640625" style="244" customWidth="1"/>
    <col min="11264" max="11265" width="9.54296875" style="244" customWidth="1"/>
    <col min="11266" max="11266" width="9.6328125" style="244"/>
    <col min="11267" max="11267" width="2.1796875" style="244" customWidth="1"/>
    <col min="11268" max="11268" width="15.81640625" style="244" customWidth="1"/>
    <col min="11269" max="11270" width="9.54296875" style="244" customWidth="1"/>
    <col min="11271" max="11512" width="9.6328125" style="244"/>
    <col min="11513" max="11513" width="6.08984375" style="244" customWidth="1"/>
    <col min="11514" max="11514" width="37.453125" style="244" customWidth="1"/>
    <col min="11515" max="11515" width="15.81640625" style="244" customWidth="1"/>
    <col min="11516" max="11517" width="9.54296875" style="244" customWidth="1"/>
    <col min="11518" max="11518" width="2.1796875" style="244" customWidth="1"/>
    <col min="11519" max="11519" width="15.81640625" style="244" customWidth="1"/>
    <col min="11520" max="11521" width="9.54296875" style="244" customWidth="1"/>
    <col min="11522" max="11522" width="9.6328125" style="244"/>
    <col min="11523" max="11523" width="2.1796875" style="244" customWidth="1"/>
    <col min="11524" max="11524" width="15.81640625" style="244" customWidth="1"/>
    <col min="11525" max="11526" width="9.54296875" style="244" customWidth="1"/>
    <col min="11527" max="11768" width="9.6328125" style="244"/>
    <col min="11769" max="11769" width="6.08984375" style="244" customWidth="1"/>
    <col min="11770" max="11770" width="37.453125" style="244" customWidth="1"/>
    <col min="11771" max="11771" width="15.81640625" style="244" customWidth="1"/>
    <col min="11772" max="11773" width="9.54296875" style="244" customWidth="1"/>
    <col min="11774" max="11774" width="2.1796875" style="244" customWidth="1"/>
    <col min="11775" max="11775" width="15.81640625" style="244" customWidth="1"/>
    <col min="11776" max="11777" width="9.54296875" style="244" customWidth="1"/>
    <col min="11778" max="11778" width="9.6328125" style="244"/>
    <col min="11779" max="11779" width="2.1796875" style="244" customWidth="1"/>
    <col min="11780" max="11780" width="15.81640625" style="244" customWidth="1"/>
    <col min="11781" max="11782" width="9.54296875" style="244" customWidth="1"/>
    <col min="11783" max="12024" width="9.6328125" style="244"/>
    <col min="12025" max="12025" width="6.08984375" style="244" customWidth="1"/>
    <col min="12026" max="12026" width="37.453125" style="244" customWidth="1"/>
    <col min="12027" max="12027" width="15.81640625" style="244" customWidth="1"/>
    <col min="12028" max="12029" width="9.54296875" style="244" customWidth="1"/>
    <col min="12030" max="12030" width="2.1796875" style="244" customWidth="1"/>
    <col min="12031" max="12031" width="15.81640625" style="244" customWidth="1"/>
    <col min="12032" max="12033" width="9.54296875" style="244" customWidth="1"/>
    <col min="12034" max="12034" width="9.6328125" style="244"/>
    <col min="12035" max="12035" width="2.1796875" style="244" customWidth="1"/>
    <col min="12036" max="12036" width="15.81640625" style="244" customWidth="1"/>
    <col min="12037" max="12038" width="9.54296875" style="244" customWidth="1"/>
    <col min="12039" max="12280" width="9.6328125" style="244"/>
    <col min="12281" max="12281" width="6.08984375" style="244" customWidth="1"/>
    <col min="12282" max="12282" width="37.453125" style="244" customWidth="1"/>
    <col min="12283" max="12283" width="15.81640625" style="244" customWidth="1"/>
    <col min="12284" max="12285" width="9.54296875" style="244" customWidth="1"/>
    <col min="12286" max="12286" width="2.1796875" style="244" customWidth="1"/>
    <col min="12287" max="12287" width="15.81640625" style="244" customWidth="1"/>
    <col min="12288" max="12289" width="9.54296875" style="244" customWidth="1"/>
    <col min="12290" max="12290" width="9.6328125" style="244"/>
    <col min="12291" max="12291" width="2.1796875" style="244" customWidth="1"/>
    <col min="12292" max="12292" width="15.81640625" style="244" customWidth="1"/>
    <col min="12293" max="12294" width="9.54296875" style="244" customWidth="1"/>
    <col min="12295" max="12536" width="9.6328125" style="244"/>
    <col min="12537" max="12537" width="6.08984375" style="244" customWidth="1"/>
    <col min="12538" max="12538" width="37.453125" style="244" customWidth="1"/>
    <col min="12539" max="12539" width="15.81640625" style="244" customWidth="1"/>
    <col min="12540" max="12541" width="9.54296875" style="244" customWidth="1"/>
    <col min="12542" max="12542" width="2.1796875" style="244" customWidth="1"/>
    <col min="12543" max="12543" width="15.81640625" style="244" customWidth="1"/>
    <col min="12544" max="12545" width="9.54296875" style="244" customWidth="1"/>
    <col min="12546" max="12546" width="9.6328125" style="244"/>
    <col min="12547" max="12547" width="2.1796875" style="244" customWidth="1"/>
    <col min="12548" max="12548" width="15.81640625" style="244" customWidth="1"/>
    <col min="12549" max="12550" width="9.54296875" style="244" customWidth="1"/>
    <col min="12551" max="12792" width="9.6328125" style="244"/>
    <col min="12793" max="12793" width="6.08984375" style="244" customWidth="1"/>
    <col min="12794" max="12794" width="37.453125" style="244" customWidth="1"/>
    <col min="12795" max="12795" width="15.81640625" style="244" customWidth="1"/>
    <col min="12796" max="12797" width="9.54296875" style="244" customWidth="1"/>
    <col min="12798" max="12798" width="2.1796875" style="244" customWidth="1"/>
    <col min="12799" max="12799" width="15.81640625" style="244" customWidth="1"/>
    <col min="12800" max="12801" width="9.54296875" style="244" customWidth="1"/>
    <col min="12802" max="12802" width="9.6328125" style="244"/>
    <col min="12803" max="12803" width="2.1796875" style="244" customWidth="1"/>
    <col min="12804" max="12804" width="15.81640625" style="244" customWidth="1"/>
    <col min="12805" max="12806" width="9.54296875" style="244" customWidth="1"/>
    <col min="12807" max="13048" width="9.6328125" style="244"/>
    <col min="13049" max="13049" width="6.08984375" style="244" customWidth="1"/>
    <col min="13050" max="13050" width="37.453125" style="244" customWidth="1"/>
    <col min="13051" max="13051" width="15.81640625" style="244" customWidth="1"/>
    <col min="13052" max="13053" width="9.54296875" style="244" customWidth="1"/>
    <col min="13054" max="13054" width="2.1796875" style="244" customWidth="1"/>
    <col min="13055" max="13055" width="15.81640625" style="244" customWidth="1"/>
    <col min="13056" max="13057" width="9.54296875" style="244" customWidth="1"/>
    <col min="13058" max="13058" width="9.6328125" style="244"/>
    <col min="13059" max="13059" width="2.1796875" style="244" customWidth="1"/>
    <col min="13060" max="13060" width="15.81640625" style="244" customWidth="1"/>
    <col min="13061" max="13062" width="9.54296875" style="244" customWidth="1"/>
    <col min="13063" max="13304" width="9.6328125" style="244"/>
    <col min="13305" max="13305" width="6.08984375" style="244" customWidth="1"/>
    <col min="13306" max="13306" width="37.453125" style="244" customWidth="1"/>
    <col min="13307" max="13307" width="15.81640625" style="244" customWidth="1"/>
    <col min="13308" max="13309" width="9.54296875" style="244" customWidth="1"/>
    <col min="13310" max="13310" width="2.1796875" style="244" customWidth="1"/>
    <col min="13311" max="13311" width="15.81640625" style="244" customWidth="1"/>
    <col min="13312" max="13313" width="9.54296875" style="244" customWidth="1"/>
    <col min="13314" max="13314" width="9.6328125" style="244"/>
    <col min="13315" max="13315" width="2.1796875" style="244" customWidth="1"/>
    <col min="13316" max="13316" width="15.81640625" style="244" customWidth="1"/>
    <col min="13317" max="13318" width="9.54296875" style="244" customWidth="1"/>
    <col min="13319" max="13560" width="9.6328125" style="244"/>
    <col min="13561" max="13561" width="6.08984375" style="244" customWidth="1"/>
    <col min="13562" max="13562" width="37.453125" style="244" customWidth="1"/>
    <col min="13563" max="13563" width="15.81640625" style="244" customWidth="1"/>
    <col min="13564" max="13565" width="9.54296875" style="244" customWidth="1"/>
    <col min="13566" max="13566" width="2.1796875" style="244" customWidth="1"/>
    <col min="13567" max="13567" width="15.81640625" style="244" customWidth="1"/>
    <col min="13568" max="13569" width="9.54296875" style="244" customWidth="1"/>
    <col min="13570" max="13570" width="9.6328125" style="244"/>
    <col min="13571" max="13571" width="2.1796875" style="244" customWidth="1"/>
    <col min="13572" max="13572" width="15.81640625" style="244" customWidth="1"/>
    <col min="13573" max="13574" width="9.54296875" style="244" customWidth="1"/>
    <col min="13575" max="13816" width="9.6328125" style="244"/>
    <col min="13817" max="13817" width="6.08984375" style="244" customWidth="1"/>
    <col min="13818" max="13818" width="37.453125" style="244" customWidth="1"/>
    <col min="13819" max="13819" width="15.81640625" style="244" customWidth="1"/>
    <col min="13820" max="13821" width="9.54296875" style="244" customWidth="1"/>
    <col min="13822" max="13822" width="2.1796875" style="244" customWidth="1"/>
    <col min="13823" max="13823" width="15.81640625" style="244" customWidth="1"/>
    <col min="13824" max="13825" width="9.54296875" style="244" customWidth="1"/>
    <col min="13826" max="13826" width="9.6328125" style="244"/>
    <col min="13827" max="13827" width="2.1796875" style="244" customWidth="1"/>
    <col min="13828" max="13828" width="15.81640625" style="244" customWidth="1"/>
    <col min="13829" max="13830" width="9.54296875" style="244" customWidth="1"/>
    <col min="13831" max="14072" width="9.6328125" style="244"/>
    <col min="14073" max="14073" width="6.08984375" style="244" customWidth="1"/>
    <col min="14074" max="14074" width="37.453125" style="244" customWidth="1"/>
    <col min="14075" max="14075" width="15.81640625" style="244" customWidth="1"/>
    <col min="14076" max="14077" width="9.54296875" style="244" customWidth="1"/>
    <col min="14078" max="14078" width="2.1796875" style="244" customWidth="1"/>
    <col min="14079" max="14079" width="15.81640625" style="244" customWidth="1"/>
    <col min="14080" max="14081" width="9.54296875" style="244" customWidth="1"/>
    <col min="14082" max="14082" width="9.6328125" style="244"/>
    <col min="14083" max="14083" width="2.1796875" style="244" customWidth="1"/>
    <col min="14084" max="14084" width="15.81640625" style="244" customWidth="1"/>
    <col min="14085" max="14086" width="9.54296875" style="244" customWidth="1"/>
    <col min="14087" max="14328" width="9.6328125" style="244"/>
    <col min="14329" max="14329" width="6.08984375" style="244" customWidth="1"/>
    <col min="14330" max="14330" width="37.453125" style="244" customWidth="1"/>
    <col min="14331" max="14331" width="15.81640625" style="244" customWidth="1"/>
    <col min="14332" max="14333" width="9.54296875" style="244" customWidth="1"/>
    <col min="14334" max="14334" width="2.1796875" style="244" customWidth="1"/>
    <col min="14335" max="14335" width="15.81640625" style="244" customWidth="1"/>
    <col min="14336" max="14337" width="9.54296875" style="244" customWidth="1"/>
    <col min="14338" max="14338" width="9.6328125" style="244"/>
    <col min="14339" max="14339" width="2.1796875" style="244" customWidth="1"/>
    <col min="14340" max="14340" width="15.81640625" style="244" customWidth="1"/>
    <col min="14341" max="14342" width="9.54296875" style="244" customWidth="1"/>
    <col min="14343" max="14584" width="9.6328125" style="244"/>
    <col min="14585" max="14585" width="6.08984375" style="244" customWidth="1"/>
    <col min="14586" max="14586" width="37.453125" style="244" customWidth="1"/>
    <col min="14587" max="14587" width="15.81640625" style="244" customWidth="1"/>
    <col min="14588" max="14589" width="9.54296875" style="244" customWidth="1"/>
    <col min="14590" max="14590" width="2.1796875" style="244" customWidth="1"/>
    <col min="14591" max="14591" width="15.81640625" style="244" customWidth="1"/>
    <col min="14592" max="14593" width="9.54296875" style="244" customWidth="1"/>
    <col min="14594" max="14594" width="9.6328125" style="244"/>
    <col min="14595" max="14595" width="2.1796875" style="244" customWidth="1"/>
    <col min="14596" max="14596" width="15.81640625" style="244" customWidth="1"/>
    <col min="14597" max="14598" width="9.54296875" style="244" customWidth="1"/>
    <col min="14599" max="14840" width="9.6328125" style="244"/>
    <col min="14841" max="14841" width="6.08984375" style="244" customWidth="1"/>
    <col min="14842" max="14842" width="37.453125" style="244" customWidth="1"/>
    <col min="14843" max="14843" width="15.81640625" style="244" customWidth="1"/>
    <col min="14844" max="14845" width="9.54296875" style="244" customWidth="1"/>
    <col min="14846" max="14846" width="2.1796875" style="244" customWidth="1"/>
    <col min="14847" max="14847" width="15.81640625" style="244" customWidth="1"/>
    <col min="14848" max="14849" width="9.54296875" style="244" customWidth="1"/>
    <col min="14850" max="14850" width="9.6328125" style="244"/>
    <col min="14851" max="14851" width="2.1796875" style="244" customWidth="1"/>
    <col min="14852" max="14852" width="15.81640625" style="244" customWidth="1"/>
    <col min="14853" max="14854" width="9.54296875" style="244" customWidth="1"/>
    <col min="14855" max="15096" width="9.6328125" style="244"/>
    <col min="15097" max="15097" width="6.08984375" style="244" customWidth="1"/>
    <col min="15098" max="15098" width="37.453125" style="244" customWidth="1"/>
    <col min="15099" max="15099" width="15.81640625" style="244" customWidth="1"/>
    <col min="15100" max="15101" width="9.54296875" style="244" customWidth="1"/>
    <col min="15102" max="15102" width="2.1796875" style="244" customWidth="1"/>
    <col min="15103" max="15103" width="15.81640625" style="244" customWidth="1"/>
    <col min="15104" max="15105" width="9.54296875" style="244" customWidth="1"/>
    <col min="15106" max="15106" width="9.6328125" style="244"/>
    <col min="15107" max="15107" width="2.1796875" style="244" customWidth="1"/>
    <col min="15108" max="15108" width="15.81640625" style="244" customWidth="1"/>
    <col min="15109" max="15110" width="9.54296875" style="244" customWidth="1"/>
    <col min="15111" max="15352" width="9.6328125" style="244"/>
    <col min="15353" max="15353" width="6.08984375" style="244" customWidth="1"/>
    <col min="15354" max="15354" width="37.453125" style="244" customWidth="1"/>
    <col min="15355" max="15355" width="15.81640625" style="244" customWidth="1"/>
    <col min="15356" max="15357" width="9.54296875" style="244" customWidth="1"/>
    <col min="15358" max="15358" width="2.1796875" style="244" customWidth="1"/>
    <col min="15359" max="15359" width="15.81640625" style="244" customWidth="1"/>
    <col min="15360" max="15361" width="9.54296875" style="244" customWidth="1"/>
    <col min="15362" max="15362" width="9.6328125" style="244"/>
    <col min="15363" max="15363" width="2.1796875" style="244" customWidth="1"/>
    <col min="15364" max="15364" width="15.81640625" style="244" customWidth="1"/>
    <col min="15365" max="15366" width="9.54296875" style="244" customWidth="1"/>
    <col min="15367" max="15608" width="9.6328125" style="244"/>
    <col min="15609" max="15609" width="6.08984375" style="244" customWidth="1"/>
    <col min="15610" max="15610" width="37.453125" style="244" customWidth="1"/>
    <col min="15611" max="15611" width="15.81640625" style="244" customWidth="1"/>
    <col min="15612" max="15613" width="9.54296875" style="244" customWidth="1"/>
    <col min="15614" max="15614" width="2.1796875" style="244" customWidth="1"/>
    <col min="15615" max="15615" width="15.81640625" style="244" customWidth="1"/>
    <col min="15616" max="15617" width="9.54296875" style="244" customWidth="1"/>
    <col min="15618" max="15618" width="9.6328125" style="244"/>
    <col min="15619" max="15619" width="2.1796875" style="244" customWidth="1"/>
    <col min="15620" max="15620" width="15.81640625" style="244" customWidth="1"/>
    <col min="15621" max="15622" width="9.54296875" style="244" customWidth="1"/>
    <col min="15623" max="15864" width="9.6328125" style="244"/>
    <col min="15865" max="15865" width="6.08984375" style="244" customWidth="1"/>
    <col min="15866" max="15866" width="37.453125" style="244" customWidth="1"/>
    <col min="15867" max="15867" width="15.81640625" style="244" customWidth="1"/>
    <col min="15868" max="15869" width="9.54296875" style="244" customWidth="1"/>
    <col min="15870" max="15870" width="2.1796875" style="244" customWidth="1"/>
    <col min="15871" max="15871" width="15.81640625" style="244" customWidth="1"/>
    <col min="15872" max="15873" width="9.54296875" style="244" customWidth="1"/>
    <col min="15874" max="15874" width="9.6328125" style="244"/>
    <col min="15875" max="15875" width="2.1796875" style="244" customWidth="1"/>
    <col min="15876" max="15876" width="15.81640625" style="244" customWidth="1"/>
    <col min="15877" max="15878" width="9.54296875" style="244" customWidth="1"/>
    <col min="15879" max="16120" width="9.6328125" style="244"/>
    <col min="16121" max="16121" width="6.08984375" style="244" customWidth="1"/>
    <col min="16122" max="16122" width="37.453125" style="244" customWidth="1"/>
    <col min="16123" max="16123" width="15.81640625" style="244" customWidth="1"/>
    <col min="16124" max="16125" width="9.54296875" style="244" customWidth="1"/>
    <col min="16126" max="16126" width="2.1796875" style="244" customWidth="1"/>
    <col min="16127" max="16127" width="15.81640625" style="244" customWidth="1"/>
    <col min="16128" max="16129" width="9.54296875" style="244" customWidth="1"/>
    <col min="16130" max="16130" width="9.6328125" style="244"/>
    <col min="16131" max="16131" width="2.1796875" style="244" customWidth="1"/>
    <col min="16132" max="16132" width="15.81640625" style="244" customWidth="1"/>
    <col min="16133" max="16134" width="9.54296875" style="244" customWidth="1"/>
    <col min="16135" max="16384" width="9.6328125" style="244"/>
  </cols>
  <sheetData>
    <row r="1" spans="1:9" s="233" customFormat="1" ht="18">
      <c r="A1" s="1" t="s">
        <v>0</v>
      </c>
      <c r="B1" s="232"/>
      <c r="C1" s="232"/>
    </row>
    <row r="2" spans="1:9" s="235" customFormat="1">
      <c r="A2" s="234" t="s">
        <v>109</v>
      </c>
    </row>
    <row r="3" spans="1:9" s="235" customFormat="1">
      <c r="A3" s="234" t="s">
        <v>168</v>
      </c>
    </row>
    <row r="4" spans="1:9" s="235" customFormat="1">
      <c r="A4" s="234"/>
    </row>
    <row r="5" spans="1:9" s="235" customFormat="1">
      <c r="A5" s="236"/>
      <c r="B5" s="237"/>
      <c r="C5" s="237"/>
      <c r="D5" s="237"/>
      <c r="E5" s="237"/>
    </row>
    <row r="6" spans="1:9" s="235" customFormat="1">
      <c r="A6" s="238"/>
      <c r="B6" s="237"/>
      <c r="C6" s="238" t="s">
        <v>110</v>
      </c>
      <c r="D6" s="237"/>
      <c r="E6" s="237"/>
    </row>
    <row r="7" spans="1:9" s="235" customFormat="1">
      <c r="A7" s="238"/>
      <c r="B7" s="237"/>
      <c r="C7" s="239">
        <v>2023</v>
      </c>
      <c r="D7" s="240"/>
      <c r="E7" s="240"/>
    </row>
    <row r="8" spans="1:9">
      <c r="A8" s="238"/>
      <c r="B8" s="241"/>
      <c r="C8" s="242"/>
      <c r="D8" s="241"/>
      <c r="E8" s="243" t="s">
        <v>111</v>
      </c>
    </row>
    <row r="9" spans="1:9">
      <c r="A9" s="238"/>
      <c r="B9" s="241"/>
      <c r="C9" s="245"/>
      <c r="D9" s="241"/>
      <c r="E9" s="243" t="s">
        <v>112</v>
      </c>
    </row>
    <row r="10" spans="1:9">
      <c r="A10" s="238" t="s">
        <v>113</v>
      </c>
      <c r="B10" s="241" t="s">
        <v>114</v>
      </c>
      <c r="C10" s="246">
        <v>0</v>
      </c>
      <c r="D10" s="241"/>
      <c r="E10" s="247" t="s">
        <v>115</v>
      </c>
    </row>
    <row r="11" spans="1:9" ht="14.5" thickBot="1">
      <c r="A11" s="238"/>
      <c r="B11" s="241"/>
      <c r="C11" s="248"/>
      <c r="D11" s="241"/>
      <c r="E11" s="241"/>
    </row>
    <row r="12" spans="1:9" ht="14.5" thickBot="1">
      <c r="A12" s="238" t="s">
        <v>116</v>
      </c>
      <c r="B12" s="241" t="s">
        <v>117</v>
      </c>
      <c r="C12" s="249">
        <f>'Rate Calculation'!B50</f>
        <v>28</v>
      </c>
      <c r="D12" s="250"/>
      <c r="E12" s="241"/>
      <c r="G12" s="251" t="str">
        <f>'Rate Calculation'!F27</f>
        <v>V</v>
      </c>
    </row>
    <row r="13" spans="1:9">
      <c r="A13" s="238"/>
      <c r="B13" s="241"/>
      <c r="C13" s="245"/>
      <c r="D13" s="241"/>
      <c r="E13" s="241"/>
      <c r="G13" s="252" t="s">
        <v>118</v>
      </c>
      <c r="I13" s="253"/>
    </row>
    <row r="14" spans="1:9">
      <c r="A14" s="238" t="s">
        <v>119</v>
      </c>
      <c r="B14" s="241" t="s">
        <v>120</v>
      </c>
      <c r="C14" s="254" t="e">
        <f>'Rate Calculation'!F7-G12</f>
        <v>#VALUE!</v>
      </c>
      <c r="D14" s="241"/>
      <c r="E14" s="241"/>
      <c r="F14" s="255" t="s">
        <v>121</v>
      </c>
    </row>
    <row r="15" spans="1:9" ht="14.5" thickBot="1">
      <c r="A15" s="238"/>
      <c r="B15" s="241"/>
      <c r="C15" s="256"/>
      <c r="D15" s="241"/>
      <c r="E15" s="241"/>
      <c r="G15" s="257"/>
    </row>
    <row r="16" spans="1:9" s="235" customFormat="1" ht="14.5" thickBot="1">
      <c r="A16" s="238" t="s">
        <v>122</v>
      </c>
      <c r="B16" s="237" t="s">
        <v>123</v>
      </c>
      <c r="C16" s="258" t="e">
        <f>+C14/C12</f>
        <v>#VALUE!</v>
      </c>
      <c r="D16" s="259">
        <v>2023</v>
      </c>
      <c r="E16" s="260"/>
      <c r="G16" s="261"/>
    </row>
    <row r="17" spans="1:7">
      <c r="A17" s="238"/>
      <c r="B17" s="241"/>
      <c r="C17" s="262"/>
      <c r="D17" s="263" t="str">
        <f>'Rate Calculation'!B30</f>
        <v>W</v>
      </c>
      <c r="E17" s="264" t="s">
        <v>124</v>
      </c>
      <c r="G17" s="257"/>
    </row>
    <row r="18" spans="1:7">
      <c r="A18" s="238" t="s">
        <v>125</v>
      </c>
      <c r="B18" s="241" t="s">
        <v>126</v>
      </c>
      <c r="C18" s="265" t="e">
        <f>+D19+D20</f>
        <v>#VALUE!</v>
      </c>
      <c r="D18" s="266" t="str">
        <f>'Rate Calculation'!C30</f>
        <v>X</v>
      </c>
      <c r="E18" s="267" t="s">
        <v>127</v>
      </c>
      <c r="G18" s="257"/>
    </row>
    <row r="19" spans="1:7" ht="14.5" thickBot="1">
      <c r="A19" s="238"/>
      <c r="B19" s="241"/>
      <c r="C19" s="268"/>
      <c r="D19" s="263" t="e">
        <f>+D17*D18</f>
        <v>#VALUE!</v>
      </c>
      <c r="E19" s="264" t="s">
        <v>128</v>
      </c>
      <c r="G19" s="243"/>
    </row>
    <row r="20" spans="1:7" s="235" customFormat="1" ht="14.5" thickBot="1">
      <c r="A20" s="238" t="s">
        <v>129</v>
      </c>
      <c r="B20" s="237" t="s">
        <v>130</v>
      </c>
      <c r="C20" s="258" t="e">
        <f>+C18/C12</f>
        <v>#VALUE!</v>
      </c>
      <c r="D20" s="269" t="str">
        <f>'Rate Calculation'!F32</f>
        <v>Z</v>
      </c>
      <c r="E20" s="270" t="s">
        <v>74</v>
      </c>
    </row>
    <row r="21" spans="1:7">
      <c r="A21" s="238"/>
      <c r="B21" s="241"/>
      <c r="C21" s="245"/>
      <c r="D21" s="241"/>
      <c r="E21" s="241"/>
    </row>
    <row r="22" spans="1:7">
      <c r="A22" s="238" t="s">
        <v>131</v>
      </c>
      <c r="B22" s="241" t="s">
        <v>132</v>
      </c>
      <c r="C22" s="271" t="e">
        <f>+C16+C20</f>
        <v>#VALUE!</v>
      </c>
      <c r="D22" s="241"/>
      <c r="E22" s="241"/>
    </row>
    <row r="23" spans="1:7" ht="14.5" thickBot="1">
      <c r="A23" s="238"/>
      <c r="B23" s="241"/>
      <c r="C23" s="245"/>
      <c r="D23" s="241"/>
      <c r="E23" s="241"/>
    </row>
    <row r="24" spans="1:7" s="235" customFormat="1" ht="14.5" thickBot="1">
      <c r="A24" s="238" t="s">
        <v>133</v>
      </c>
      <c r="B24" s="237" t="s">
        <v>134</v>
      </c>
      <c r="C24" s="272" t="e">
        <f>+C22-D24</f>
        <v>#VALUE!</v>
      </c>
      <c r="D24" s="273">
        <v>0.20630000000000001</v>
      </c>
      <c r="E24" s="237"/>
      <c r="G24" s="243" t="s">
        <v>135</v>
      </c>
    </row>
    <row r="25" spans="1:7" s="235" customFormat="1" ht="14.5" thickTop="1">
      <c r="A25" s="238"/>
      <c r="B25" s="237" t="s">
        <v>169</v>
      </c>
      <c r="C25" s="274"/>
      <c r="D25" s="237"/>
      <c r="E25" s="237"/>
      <c r="G25" s="243" t="s">
        <v>136</v>
      </c>
    </row>
    <row r="26" spans="1:7">
      <c r="A26" s="238"/>
      <c r="B26" s="241"/>
      <c r="C26" s="245"/>
      <c r="D26" s="241"/>
      <c r="E26" s="241"/>
    </row>
    <row r="27" spans="1:7" s="235" customFormat="1" ht="14.5" thickBot="1">
      <c r="A27" s="238" t="s">
        <v>137</v>
      </c>
      <c r="B27" s="237" t="s">
        <v>138</v>
      </c>
      <c r="C27" s="275" t="e">
        <f>IF(+C24&lt;0.8561,+C24,0.8561)</f>
        <v>#VALUE!</v>
      </c>
      <c r="D27" s="237"/>
      <c r="E27" s="237"/>
    </row>
    <row r="28" spans="1:7" ht="13.75" customHeight="1">
      <c r="A28" s="238"/>
      <c r="B28" s="241"/>
      <c r="C28" s="262"/>
      <c r="D28" s="276">
        <v>2023</v>
      </c>
      <c r="E28" s="238"/>
    </row>
    <row r="29" spans="1:7">
      <c r="A29" s="238" t="s">
        <v>139</v>
      </c>
      <c r="B29" s="241" t="s">
        <v>170</v>
      </c>
      <c r="C29" s="262"/>
      <c r="D29" s="277" t="s">
        <v>140</v>
      </c>
      <c r="E29" s="278"/>
    </row>
    <row r="30" spans="1:7" ht="14.25" customHeight="1">
      <c r="A30" s="238"/>
      <c r="B30" s="241"/>
      <c r="C30" s="262"/>
      <c r="D30" s="279" t="s">
        <v>91</v>
      </c>
      <c r="E30" s="278"/>
    </row>
    <row r="31" spans="1:7">
      <c r="A31" s="238"/>
      <c r="B31" s="241" t="s">
        <v>141</v>
      </c>
      <c r="C31" s="280">
        <f>+D31-D24</f>
        <v>0.59299999999999997</v>
      </c>
      <c r="D31" s="281">
        <v>0.79930000000000001</v>
      </c>
      <c r="E31" s="282" t="s">
        <v>142</v>
      </c>
      <c r="G31" s="257" t="s">
        <v>143</v>
      </c>
    </row>
    <row r="32" spans="1:7" ht="14.5" thickBot="1">
      <c r="A32" s="238"/>
      <c r="B32" s="241" t="s">
        <v>144</v>
      </c>
      <c r="C32" s="283">
        <f>+D32-D24</f>
        <v>0.59299999999999997</v>
      </c>
      <c r="D32" s="284">
        <v>0.79930000000000001</v>
      </c>
      <c r="E32" s="282" t="s">
        <v>145</v>
      </c>
      <c r="G32" s="257" t="s">
        <v>146</v>
      </c>
    </row>
    <row r="33" spans="1:7">
      <c r="A33" s="238"/>
      <c r="B33" s="241"/>
      <c r="C33" s="245"/>
      <c r="D33" s="241"/>
      <c r="E33" s="285" t="s">
        <v>147</v>
      </c>
      <c r="G33" s="257" t="s">
        <v>148</v>
      </c>
    </row>
    <row r="34" spans="1:7">
      <c r="A34" s="238"/>
      <c r="B34" s="241" t="s">
        <v>149</v>
      </c>
      <c r="C34" s="286"/>
      <c r="D34" s="241"/>
      <c r="E34" s="241"/>
      <c r="G34" s="257" t="s">
        <v>150</v>
      </c>
    </row>
    <row r="35" spans="1:7" ht="7.5" customHeight="1">
      <c r="A35" s="238"/>
      <c r="B35" s="241"/>
      <c r="C35" s="245"/>
      <c r="D35" s="241"/>
      <c r="E35" s="241"/>
    </row>
    <row r="36" spans="1:7">
      <c r="A36" s="238" t="s">
        <v>151</v>
      </c>
      <c r="B36" s="241"/>
      <c r="C36" s="245"/>
      <c r="D36" s="241"/>
      <c r="E36" s="241"/>
    </row>
    <row r="37" spans="1:7">
      <c r="A37" s="238"/>
      <c r="B37" s="241" t="s">
        <v>141</v>
      </c>
      <c r="C37" s="271" t="e">
        <f>IF(+C27*0.95&lt;C31,+C27*0.95,C31)</f>
        <v>#VALUE!</v>
      </c>
      <c r="D37" s="241"/>
      <c r="E37" s="241"/>
    </row>
    <row r="38" spans="1:7">
      <c r="A38" s="238"/>
      <c r="B38" s="241" t="s">
        <v>144</v>
      </c>
      <c r="C38" s="271" t="e">
        <f>IF(+C27*0.95&lt;C32,+C27*0.95,C32)</f>
        <v>#VALUE!</v>
      </c>
      <c r="D38" s="241"/>
      <c r="E38" s="241"/>
    </row>
    <row r="39" spans="1:7" ht="14.5" thickBot="1">
      <c r="A39" s="238"/>
      <c r="B39" s="241"/>
      <c r="C39" s="245"/>
      <c r="D39" s="241"/>
      <c r="E39" s="241"/>
    </row>
    <row r="40" spans="1:7" ht="13.75" customHeight="1">
      <c r="A40" s="238"/>
      <c r="B40" s="241" t="s">
        <v>152</v>
      </c>
      <c r="C40" s="287">
        <v>1</v>
      </c>
      <c r="D40" s="288" t="s">
        <v>153</v>
      </c>
      <c r="E40" s="241"/>
    </row>
    <row r="41" spans="1:7" ht="14.5" thickBot="1">
      <c r="A41" s="238"/>
      <c r="B41" s="241"/>
      <c r="C41" s="262"/>
      <c r="D41" s="289" t="s">
        <v>92</v>
      </c>
      <c r="E41" s="241"/>
    </row>
    <row r="42" spans="1:7">
      <c r="A42" s="290" t="s">
        <v>154</v>
      </c>
      <c r="B42" s="291" t="s">
        <v>155</v>
      </c>
      <c r="C42" s="292"/>
      <c r="D42" s="293"/>
      <c r="E42" s="241"/>
    </row>
    <row r="43" spans="1:7" s="235" customFormat="1">
      <c r="A43" s="294"/>
      <c r="B43" s="237" t="s">
        <v>141</v>
      </c>
      <c r="C43" s="295" t="e">
        <f>+C37*C40</f>
        <v>#VALUE!</v>
      </c>
      <c r="D43" s="296" t="e">
        <f>+D31-C43</f>
        <v>#VALUE!</v>
      </c>
      <c r="E43" s="237"/>
    </row>
    <row r="44" spans="1:7" s="235" customFormat="1" ht="14.5" thickBot="1">
      <c r="A44" s="297"/>
      <c r="B44" s="298" t="s">
        <v>144</v>
      </c>
      <c r="C44" s="299" t="e">
        <f>+C38*C40</f>
        <v>#VALUE!</v>
      </c>
      <c r="D44" s="300" t="e">
        <f>+D32-C44</f>
        <v>#VALUE!</v>
      </c>
      <c r="E44" s="237"/>
    </row>
    <row r="45" spans="1:7">
      <c r="A45" s="238"/>
      <c r="B45" s="241"/>
      <c r="C45" s="241"/>
      <c r="D45" s="241"/>
      <c r="E45" s="241"/>
    </row>
    <row r="46" spans="1:7">
      <c r="B46" s="235" t="s">
        <v>156</v>
      </c>
      <c r="E46" s="244" t="s">
        <v>157</v>
      </c>
    </row>
    <row r="47" spans="1:7">
      <c r="B47" s="244" t="s">
        <v>158</v>
      </c>
      <c r="C47" s="244">
        <v>9.5</v>
      </c>
      <c r="D47" s="244" t="s">
        <v>159</v>
      </c>
      <c r="E47" s="302">
        <f>$C$10/C47</f>
        <v>0</v>
      </c>
    </row>
    <row r="48" spans="1:7">
      <c r="B48" s="244" t="s">
        <v>160</v>
      </c>
      <c r="C48" s="244">
        <v>10.5</v>
      </c>
      <c r="E48" s="244">
        <f t="shared" ref="E48:E50" si="0">$C$10/C48</f>
        <v>0</v>
      </c>
    </row>
    <row r="49" spans="1:5">
      <c r="A49" s="303"/>
      <c r="B49" s="244" t="s">
        <v>161</v>
      </c>
      <c r="C49" s="244">
        <v>11.5</v>
      </c>
      <c r="E49" s="244">
        <f t="shared" si="0"/>
        <v>0</v>
      </c>
    </row>
    <row r="50" spans="1:5">
      <c r="B50" s="244" t="s">
        <v>162</v>
      </c>
      <c r="C50" s="244">
        <v>12.5</v>
      </c>
      <c r="E50" s="244">
        <f t="shared" si="0"/>
        <v>0</v>
      </c>
    </row>
    <row r="52" spans="1:5">
      <c r="B52" s="244" t="s">
        <v>163</v>
      </c>
      <c r="C52" s="304" t="s">
        <v>164</v>
      </c>
    </row>
    <row r="53" spans="1:5">
      <c r="B53" s="244" t="s">
        <v>165</v>
      </c>
    </row>
    <row r="54" spans="1:5">
      <c r="C54" s="304"/>
      <c r="D54" s="305"/>
    </row>
  </sheetData>
  <mergeCells count="1">
    <mergeCell ref="D16:E16"/>
  </mergeCells>
  <printOptions horizontalCentered="1"/>
  <pageMargins left="0.25" right="0.25" top="0.75" bottom="0.5" header="0.5" footer="0.5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Rate Calculation</vt:lpstr>
      <vt:lpstr>PCE Estimation</vt:lpstr>
      <vt:lpstr>'PCE Estimation'!Print_Area</vt:lpstr>
      <vt:lpstr>'Rate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Constance Fredenberg</dc:creator>
  <cp:lastModifiedBy>Constance Fredenberg</cp:lastModifiedBy>
  <dcterms:created xsi:type="dcterms:W3CDTF">2024-05-09T20:41:00Z</dcterms:created>
  <dcterms:modified xsi:type="dcterms:W3CDTF">2024-05-09T20:45:41Z</dcterms:modified>
</cp:coreProperties>
</file>